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865" activeTab="0"/>
  </bookViews>
  <sheets>
    <sheet name="記入上の注意（必ずお読みください）" sheetId="1" r:id="rId1"/>
    <sheet name="申込一覧" sheetId="2" r:id="rId2"/>
    <sheet name="競技者" sheetId="3" state="hidden" r:id="rId3"/>
    <sheet name="参加料" sheetId="4" state="hidden" r:id="rId4"/>
    <sheet name="リレー" sheetId="5" r:id="rId5"/>
    <sheet name="ﾘﾚｰDB" sheetId="6" state="hidden" r:id="rId6"/>
    <sheet name="名前" sheetId="7" state="hidden" r:id="rId7"/>
  </sheets>
  <definedNames>
    <definedName name="_xlfn.COUNTIFS" hidden="1">#NAME?</definedName>
    <definedName name="_xlfn.IFERROR" hidden="1">#NAME?</definedName>
    <definedName name="_xlfn.SINGLE" hidden="1">#NAME?</definedName>
    <definedName name="_xlnm.Print_Area" localSheetId="4">'リレー'!$A$1:$I$18</definedName>
    <definedName name="_xlnm.Print_Area" localSheetId="1">'申込一覧'!$A$1:$M$96</definedName>
    <definedName name="_xlnm.Print_Titles" localSheetId="1">'申込一覧'!$16:$16</definedName>
    <definedName name="ﾅﾝﾊﾞｰ">'申込一覧'!$B$17:$B$96</definedName>
    <definedName name="リレー">'名前'!$J$50:$J$52</definedName>
    <definedName name="一般女子">'名前'!$J$27:$J$31</definedName>
    <definedName name="一般男子">'名前'!$J$4:$J$8</definedName>
    <definedName name="県名_個人">'名前'!$X$4:$X$52</definedName>
    <definedName name="高校女子">'名前'!$M$27:$M$34</definedName>
    <definedName name="高校男子">'名前'!$M$4:$M$11</definedName>
    <definedName name="種別">'名前'!$F$28:$F$30</definedName>
    <definedName name="性別">'名前'!$D$4:$D$5</definedName>
    <definedName name="中学女子">'名前'!$P$27:$P$32</definedName>
    <definedName name="中学男子">'名前'!$P$4:$P$9</definedName>
    <definedName name="都道府県名">'名前'!$B$4:$B$52</definedName>
    <definedName name="複数リレー">'名前'!$J$55:$J$65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16" authorId="0">
      <text>
        <r>
          <rPr>
            <b/>
            <sz val="9"/>
            <rFont val="ＭＳ Ｐゴシック"/>
            <family val="3"/>
          </rPr>
          <t>数字のみを記入してください。</t>
        </r>
      </text>
    </comment>
    <comment ref="C16" authorId="0">
      <text>
        <r>
          <rPr>
            <b/>
            <sz val="9"/>
            <rFont val="ＭＳ Ｐゴシック"/>
            <family val="3"/>
          </rPr>
          <t>プロに記載される氏名です。姓と名の間は1マス空けてください。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半角で入力してくだい。姓と名の間は1マス空けてください。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学年を入力してください。一般選手は未入力でかまいません。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男子は【1】を
女子は【2】の
数字を入力してください。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プルダウンから所属都道府県を選択してくだい。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J16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K16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M16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</commentList>
</comments>
</file>

<file path=xl/sharedStrings.xml><?xml version="1.0" encoding="utf-8"?>
<sst xmlns="http://schemas.openxmlformats.org/spreadsheetml/2006/main" count="410" uniqueCount="321">
  <si>
    <t>ﾅﾝﾊﾞｰ</t>
  </si>
  <si>
    <t>ﾌﾘｶﾞﾅ</t>
  </si>
  <si>
    <t>性別</t>
  </si>
  <si>
    <t>最高記録</t>
  </si>
  <si>
    <t>№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</si>
  <si>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</si>
  <si>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</si>
  <si>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</si>
  <si>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</si>
  <si>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</si>
  <si>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</si>
  <si>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</si>
  <si>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</si>
  <si>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</si>
  <si>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</si>
  <si>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</si>
  <si>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</si>
  <si>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</si>
  <si>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</si>
  <si>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</si>
  <si>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</si>
  <si>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</si>
  <si>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</si>
  <si>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</si>
  <si>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</si>
  <si>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</si>
  <si>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</si>
  <si>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</si>
  <si>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</si>
  <si>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</si>
  <si>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</si>
  <si>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</si>
  <si>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</si>
  <si>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</si>
  <si>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</si>
  <si>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</si>
  <si>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</si>
  <si>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</si>
  <si>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</si>
  <si>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</si>
  <si>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</si>
  <si>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</si>
  <si>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</si>
  <si>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</si>
  <si>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</si>
  <si>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</si>
  <si>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</si>
  <si>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</si>
  <si>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</si>
  <si>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</si>
  <si>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</si>
  <si>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</si>
  <si>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</si>
  <si>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</si>
  <si>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</si>
  <si>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</si>
  <si>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</si>
  <si>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</si>
  <si>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女子</t>
  </si>
  <si>
    <t>所属名略称</t>
  </si>
  <si>
    <t>参加人数</t>
  </si>
  <si>
    <t>個人種目数</t>
  </si>
  <si>
    <t>参加料合計</t>
  </si>
  <si>
    <t>計</t>
  </si>
  <si>
    <t>性</t>
  </si>
  <si>
    <t>年</t>
  </si>
  <si>
    <t>種別</t>
  </si>
  <si>
    <t>一般</t>
  </si>
  <si>
    <t>高校</t>
  </si>
  <si>
    <t>所 属 名</t>
  </si>
  <si>
    <t>所   属   長</t>
  </si>
  <si>
    <t>種   別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</si>
  <si>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</si>
  <si>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</si>
  <si>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</si>
  <si>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</si>
  <si>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</si>
  <si>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</si>
  <si>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</si>
  <si>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</si>
  <si>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</si>
  <si>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</si>
  <si>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</si>
  <si>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</si>
  <si>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</si>
  <si>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氏　名</t>
  </si>
  <si>
    <t>【1】</t>
  </si>
  <si>
    <t>【2】</t>
  </si>
  <si>
    <t>【3】</t>
  </si>
  <si>
    <t>【4】</t>
  </si>
  <si>
    <t>例にならって記入してください。</t>
  </si>
  <si>
    <t>ナンバーの「－」ハイフンは省いて入力してください。</t>
  </si>
  <si>
    <t>記入上の注意（必ずお読みください）</t>
  </si>
  <si>
    <t>本大会専用の申込みファイルであることを確認してください。</t>
  </si>
  <si>
    <t>色のついたセルにのみ入力してください。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</si>
  <si>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</si>
  <si>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</si>
  <si>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</si>
  <si>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</si>
  <si>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</si>
  <si>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</si>
  <si>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</si>
  <si>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</si>
  <si>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</si>
  <si>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</si>
  <si>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</si>
  <si>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</si>
  <si>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</si>
  <si>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</si>
  <si>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</si>
  <si>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</si>
  <si>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</si>
  <si>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</si>
  <si>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</si>
  <si>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</si>
  <si>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</si>
  <si>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</si>
  <si>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</si>
  <si>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</si>
  <si>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</si>
  <si>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</si>
  <si>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</si>
  <si>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</si>
  <si>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</si>
  <si>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</si>
  <si>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</si>
  <si>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</si>
  <si>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</si>
  <si>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</si>
  <si>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</si>
  <si>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</si>
  <si>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</si>
  <si>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</si>
  <si>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</si>
  <si>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</si>
  <si>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</si>
  <si>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</si>
  <si>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</si>
  <si>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小学校</t>
  </si>
  <si>
    <t>中学校</t>
  </si>
  <si>
    <t>1種目</t>
  </si>
  <si>
    <t>中学男子</t>
  </si>
  <si>
    <t>中学女子</t>
  </si>
  <si>
    <t>ファイル名に校名などの所属名を記入してください。</t>
  </si>
  <si>
    <t>各項目の先頭セルにあるコメントをよく読んで記入してくだい。</t>
  </si>
  <si>
    <t>県内</t>
  </si>
  <si>
    <t>県外</t>
  </si>
  <si>
    <t>KN小</t>
  </si>
  <si>
    <t>KN中</t>
  </si>
  <si>
    <t>KN一</t>
  </si>
  <si>
    <t>KG小</t>
  </si>
  <si>
    <t>KG中</t>
  </si>
  <si>
    <t>KG高</t>
  </si>
  <si>
    <t>KG一</t>
  </si>
  <si>
    <t>団　体　名（個人名）</t>
  </si>
  <si>
    <t>男子種目数</t>
  </si>
  <si>
    <t>女子種目数</t>
  </si>
  <si>
    <t>種目数計</t>
  </si>
  <si>
    <t>金額合計</t>
  </si>
  <si>
    <t>摘要</t>
  </si>
  <si>
    <t>P配布数</t>
  </si>
  <si>
    <t>種目数</t>
  </si>
  <si>
    <t>リレー</t>
  </si>
  <si>
    <t>個人種目</t>
  </si>
  <si>
    <t>KN小</t>
  </si>
  <si>
    <t>KN中</t>
  </si>
  <si>
    <t>KN高</t>
  </si>
  <si>
    <t>KN一</t>
  </si>
  <si>
    <t>KG小</t>
  </si>
  <si>
    <t>KG中</t>
  </si>
  <si>
    <t>KG高</t>
  </si>
  <si>
    <t>KG一</t>
  </si>
  <si>
    <t>種目</t>
  </si>
  <si>
    <t>チーム</t>
  </si>
  <si>
    <t>選手①</t>
  </si>
  <si>
    <t>選手②</t>
  </si>
  <si>
    <t>選手③</t>
  </si>
  <si>
    <t>選手④</t>
  </si>
  <si>
    <t>選手⑤</t>
  </si>
  <si>
    <t>選手⑥</t>
  </si>
  <si>
    <t>リレー</t>
  </si>
  <si>
    <t>Rチーム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</si>
  <si>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</si>
  <si>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</si>
  <si>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</si>
  <si>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</si>
  <si>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</si>
  <si>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</si>
  <si>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</si>
  <si>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</si>
  <si>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</si>
  <si>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</si>
  <si>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リレー種目数</t>
  </si>
  <si>
    <t>TM</t>
  </si>
  <si>
    <t>S4</t>
  </si>
  <si>
    <t>S5</t>
  </si>
  <si>
    <t>S6</t>
  </si>
  <si>
    <t>一男_100m</t>
  </si>
  <si>
    <t>一男_走幅跳</t>
  </si>
  <si>
    <t>一女_100m</t>
  </si>
  <si>
    <t>一女_走幅跳</t>
  </si>
  <si>
    <t>KN高</t>
  </si>
  <si>
    <t>一般男子</t>
  </si>
  <si>
    <t>高校男子</t>
  </si>
  <si>
    <t>高校女子</t>
  </si>
  <si>
    <t>一般女子</t>
  </si>
  <si>
    <t>00210</t>
  </si>
  <si>
    <t>00210</t>
  </si>
  <si>
    <t>07310</t>
  </si>
  <si>
    <t>07310</t>
  </si>
  <si>
    <t>【5】</t>
  </si>
  <si>
    <t>リレーは「リレー」シートに入力して申込みしてください。(氏名ではなくナンバーで入力)</t>
  </si>
  <si>
    <t>【6】</t>
  </si>
  <si>
    <t>「 都道府県 」「 種別 」「 性別 」「 種目 」はプルダウンから選択してください。</t>
  </si>
  <si>
    <t>他の試合のデータとは選択が異なります。貼付せずに選択をお願いします。</t>
  </si>
  <si>
    <t>【7】</t>
  </si>
  <si>
    <t>ファイルを保存して、乾　雄策 (下記アドレス） 宛へ送信してください。</t>
  </si>
  <si>
    <t>【8】</t>
  </si>
  <si>
    <r>
      <t>※他のデータからコピーする場合は、</t>
    </r>
    <r>
      <rPr>
        <sz val="14"/>
        <color indexed="10"/>
        <rFont val="ＭＳ Ｐゴシック"/>
        <family val="3"/>
      </rPr>
      <t>「形式を選択して貼付→値」</t>
    </r>
    <r>
      <rPr>
        <sz val="14"/>
        <color indexed="8"/>
        <rFont val="ＭＳ Ｐゴシック"/>
        <family val="3"/>
      </rPr>
      <t>でお願いします。</t>
    </r>
  </si>
  <si>
    <t>メールアドレス　：　tokushima.5656@gmail.com</t>
  </si>
  <si>
    <t>※最高記録は数字のみ，トラックは1/100まで記入して下さい。</t>
  </si>
  <si>
    <t>印刷したものは，公印捺印して試合当日に受付へ提出してください。</t>
  </si>
  <si>
    <t>所　　属
住　　所</t>
  </si>
  <si>
    <t>所　　属
〒 番 号</t>
  </si>
  <si>
    <t>一男_300m</t>
  </si>
  <si>
    <t>00410</t>
  </si>
  <si>
    <t>00410</t>
  </si>
  <si>
    <t>一男_300mH</t>
  </si>
  <si>
    <t>一女_300m</t>
  </si>
  <si>
    <t>一女_300mH</t>
  </si>
  <si>
    <t>※不正な記録を記入していた場合、スタートリストを再編成する可能性があります。</t>
  </si>
  <si>
    <t>　 そのようなことがないよう、申込みについては十分注意してください。</t>
  </si>
  <si>
    <r>
      <t>※最高記録については、</t>
    </r>
    <r>
      <rPr>
        <sz val="14"/>
        <color indexed="10"/>
        <rFont val="ＭＳ Ｐゴシック"/>
        <family val="3"/>
      </rPr>
      <t>公認記録（追い風参考は不可）を記入</t>
    </r>
    <r>
      <rPr>
        <sz val="14"/>
        <color indexed="8"/>
        <rFont val="ＭＳ Ｐゴシック"/>
        <family val="3"/>
      </rPr>
      <t>してください。</t>
    </r>
  </si>
  <si>
    <r>
      <t xml:space="preserve">　 </t>
    </r>
    <r>
      <rPr>
        <sz val="14"/>
        <color indexed="10"/>
        <rFont val="ＭＳ Ｐゴシック"/>
        <family val="3"/>
      </rPr>
      <t>状況によっては、申込みを受け付けない場合があります。</t>
    </r>
  </si>
  <si>
    <r>
      <t xml:space="preserve">　 </t>
    </r>
    <r>
      <rPr>
        <sz val="14"/>
        <color indexed="10"/>
        <rFont val="ＭＳ Ｐゴシック"/>
        <family val="3"/>
      </rPr>
      <t>公認記録がない場合は、空欄</t>
    </r>
    <r>
      <rPr>
        <sz val="14"/>
        <color indexed="8"/>
        <rFont val="ＭＳ Ｐゴシック"/>
        <family val="3"/>
      </rPr>
      <t>にしておいてください。</t>
    </r>
  </si>
  <si>
    <t>【9】</t>
  </si>
  <si>
    <r>
      <t>メールでの申込み後、担当者から受信確認のメールを返信します。</t>
    </r>
    <r>
      <rPr>
        <sz val="14"/>
        <color indexed="10"/>
        <rFont val="ＭＳ Ｐゴシック"/>
        <family val="3"/>
      </rPr>
      <t>メール送信後</t>
    </r>
  </si>
  <si>
    <r>
      <rPr>
        <sz val="14"/>
        <color indexed="10"/>
        <rFont val="ＭＳ Ｐゴシック"/>
        <family val="3"/>
      </rPr>
      <t>3日以内に受信確認メールが届かない場合は</t>
    </r>
    <r>
      <rPr>
        <sz val="14"/>
        <color indexed="8"/>
        <rFont val="ＭＳ Ｐゴシック"/>
        <family val="3"/>
      </rPr>
      <t>、競技会担当者（要項参照）まで</t>
    </r>
  </si>
  <si>
    <r>
      <rPr>
        <sz val="14"/>
        <color indexed="10"/>
        <rFont val="ＭＳ Ｐゴシック"/>
        <family val="3"/>
      </rPr>
      <t>電話にてご連絡</t>
    </r>
    <r>
      <rPr>
        <sz val="14"/>
        <color indexed="8"/>
        <rFont val="ＭＳ Ｐゴシック"/>
        <family val="3"/>
      </rPr>
      <t>ください。この手続きがなされていない場合は、今競技会でのエン</t>
    </r>
  </si>
  <si>
    <t>トリーを一切受け付けません。</t>
  </si>
  <si>
    <t>03510</t>
  </si>
  <si>
    <t>03510</t>
  </si>
  <si>
    <r>
      <t>　　　この申込みファイルは</t>
    </r>
    <r>
      <rPr>
        <b/>
        <i/>
        <sz val="14"/>
        <color indexed="10"/>
        <rFont val="ＭＳ Ｐゴシック"/>
        <family val="3"/>
      </rPr>
      <t>「阿南陸上競技オープン記録会」</t>
    </r>
    <r>
      <rPr>
        <sz val="14"/>
        <color indexed="8"/>
        <rFont val="ＭＳ Ｐゴシック"/>
        <family val="3"/>
      </rPr>
      <t>です。</t>
    </r>
  </si>
  <si>
    <r>
      <rPr>
        <sz val="14"/>
        <color indexed="8"/>
        <rFont val="ＭＳ Ｐゴシック"/>
        <family val="3"/>
      </rPr>
      <t>南部健康運動公園陸上競技場</t>
    </r>
    <r>
      <rPr>
        <sz val="18"/>
        <color indexed="8"/>
        <rFont val="ＭＳ Ｐゴシック"/>
        <family val="3"/>
      </rPr>
      <t>　阿南陸上競技オープン記録会</t>
    </r>
  </si>
  <si>
    <t>U16男_150m</t>
  </si>
  <si>
    <t>00250</t>
  </si>
  <si>
    <t>中男_100m</t>
  </si>
  <si>
    <t>中男_走幅跳</t>
  </si>
  <si>
    <t>00250</t>
  </si>
  <si>
    <t>07350</t>
  </si>
  <si>
    <t>07350</t>
  </si>
  <si>
    <t>U18･U16男_110mH</t>
  </si>
  <si>
    <t>U18･U16女_100mH</t>
  </si>
  <si>
    <t>U16女_150m</t>
  </si>
  <si>
    <t>30</t>
  </si>
  <si>
    <t>30</t>
  </si>
  <si>
    <t>40</t>
  </si>
  <si>
    <t>40</t>
  </si>
  <si>
    <t>30</t>
  </si>
  <si>
    <t>40</t>
  </si>
  <si>
    <t>中女_100m</t>
  </si>
  <si>
    <t>00250</t>
  </si>
  <si>
    <t>中女_走幅跳</t>
  </si>
  <si>
    <t>07350</t>
  </si>
  <si>
    <t>男子4×100mリレー</t>
  </si>
  <si>
    <t>女子4×100mリレー</t>
  </si>
  <si>
    <t>種目２</t>
  </si>
  <si>
    <t>注２　同種目に複数チーム参加する場合はチーム欄に「 A，B，C，・・・・ 」等をリストより選択してください。</t>
  </si>
  <si>
    <t>注３　同種目に1チームの場合はチーム欄は空白でお願いします。</t>
  </si>
  <si>
    <t>S2</t>
  </si>
  <si>
    <t>種目１</t>
  </si>
  <si>
    <t>注１　選手の欄にナンバーカード（半角数字）を入力してください。</t>
  </si>
  <si>
    <t>37</t>
  </si>
  <si>
    <t>36</t>
  </si>
  <si>
    <t>38</t>
  </si>
  <si>
    <t>39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</si>
  <si>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</si>
  <si>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</si>
  <si>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</si>
  <si>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</si>
  <si>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</si>
  <si>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</si>
  <si>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</si>
  <si>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</si>
  <si>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</si>
  <si>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</si>
  <si>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</si>
  <si>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</si>
  <si>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</si>
  <si>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</si>
  <si>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</si>
  <si>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</si>
  <si>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</si>
  <si>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</si>
  <si>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</si>
  <si>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</si>
  <si>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</si>
  <si>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</si>
  <si>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</si>
  <si>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</si>
  <si>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</si>
  <si>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</si>
  <si>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</si>
  <si>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</si>
  <si>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</si>
  <si>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</si>
  <si>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</si>
  <si>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</si>
  <si>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</si>
  <si>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</si>
  <si>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</si>
  <si>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41</t>
  </si>
  <si>
    <t>42</t>
  </si>
  <si>
    <t>43</t>
  </si>
  <si>
    <t>44</t>
  </si>
  <si>
    <t>45</t>
  </si>
  <si>
    <t>46</t>
  </si>
  <si>
    <t>47</t>
  </si>
  <si>
    <t>　　　4月2日（金）必着</t>
  </si>
  <si>
    <t>U16男_1000m</t>
  </si>
  <si>
    <t>U16女_1000m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</si>
</sst>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000\-0000\-0000"/>
    <numFmt numFmtId="187" formatCode="00&quot;m&quot;00"/>
    <numFmt numFmtId="188" formatCode="0&quot;m&quot;00"/>
    <numFmt numFmtId="189" formatCode="0&quot;”&quot;00"/>
    <numFmt numFmtId="190" formatCode="#,##0_ "/>
    <numFmt numFmtId="191" formatCode="000\-0000"/>
    <numFmt numFmtId="192" formatCode="[=1]&quot;男子&quot;;[=2]&quot;女子&quot;"/>
  </numFmts>
  <fonts count="5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9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theme="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9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thin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2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3" fillId="31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49" fontId="5" fillId="0" borderId="0" xfId="62" applyNumberFormat="1" applyFont="1" applyFill="1" applyAlignment="1">
      <alignment horizontal="center" vertical="center" shrinkToFit="1"/>
      <protection/>
    </xf>
    <xf numFmtId="49" fontId="4" fillId="0" borderId="0" xfId="62" applyNumberFormat="1" applyFont="1" applyFill="1" applyAlignment="1">
      <alignment horizontal="center" vertical="center" shrinkToFit="1"/>
      <protection/>
    </xf>
    <xf numFmtId="49" fontId="5" fillId="0" borderId="0" xfId="62" applyNumberFormat="1" applyFont="1" applyFill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right" vertical="center" shrinkToFit="1"/>
    </xf>
    <xf numFmtId="49" fontId="4" fillId="0" borderId="11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left" vertical="center" indent="1"/>
      <protection/>
    </xf>
    <xf numFmtId="6" fontId="0" fillId="0" borderId="10" xfId="0" applyNumberFormat="1" applyBorder="1" applyAlignment="1" applyProtection="1">
      <alignment horizontal="right" vertical="center" shrinkToFit="1"/>
      <protection/>
    </xf>
    <xf numFmtId="0" fontId="1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/>
      <protection/>
    </xf>
    <xf numFmtId="6" fontId="0" fillId="0" borderId="0" xfId="0" applyNumberFormat="1" applyAlignment="1" applyProtection="1">
      <alignment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1" fillId="0" borderId="19" xfId="0" applyFont="1" applyBorder="1" applyAlignment="1" applyProtection="1">
      <alignment horizontal="center" vertical="center" shrinkToFit="1"/>
      <protection/>
    </xf>
    <xf numFmtId="0" fontId="3" fillId="0" borderId="0" xfId="62" applyAlignment="1" applyProtection="1">
      <alignment/>
      <protection/>
    </xf>
    <xf numFmtId="0" fontId="3" fillId="0" borderId="0" xfId="62" applyNumberFormat="1" applyAlignment="1" applyProtection="1">
      <alignment vertical="center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 shrinkToFit="1"/>
      <protection/>
    </xf>
    <xf numFmtId="6" fontId="0" fillId="0" borderId="0" xfId="0" applyNumberFormat="1" applyBorder="1" applyAlignment="1" applyProtection="1">
      <alignment horizontal="right" vertical="center" shrinkToFit="1"/>
      <protection hidden="1"/>
    </xf>
    <xf numFmtId="0" fontId="16" fillId="0" borderId="0" xfId="0" applyFont="1" applyAlignment="1">
      <alignment vertical="center"/>
    </xf>
    <xf numFmtId="0" fontId="17" fillId="0" borderId="21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6" fontId="0" fillId="0" borderId="12" xfId="0" applyNumberFormat="1" applyFill="1" applyBorder="1" applyAlignment="1">
      <alignment horizontal="center" vertical="center" shrinkToFit="1"/>
    </xf>
    <xf numFmtId="0" fontId="11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79" fontId="12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3" fillId="0" borderId="0" xfId="62" applyAlignment="1" applyProtection="1">
      <alignment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8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63">
      <alignment/>
      <protection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5" xfId="0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49" fontId="4" fillId="0" borderId="36" xfId="0" applyNumberFormat="1" applyFont="1" applyFill="1" applyBorder="1" applyAlignment="1">
      <alignment horizontal="right" vertical="center" shrinkToFit="1"/>
    </xf>
    <xf numFmtId="49" fontId="4" fillId="32" borderId="30" xfId="0" applyNumberFormat="1" applyFont="1" applyFill="1" applyBorder="1" applyAlignment="1">
      <alignment horizontal="right" vertical="center" shrinkToFit="1"/>
    </xf>
    <xf numFmtId="49" fontId="4" fillId="32" borderId="36" xfId="0" applyNumberFormat="1" applyFont="1" applyFill="1" applyBorder="1" applyAlignment="1">
      <alignment horizontal="right" vertical="center" shrinkToFit="1"/>
    </xf>
    <xf numFmtId="0" fontId="19" fillId="32" borderId="31" xfId="0" applyFont="1" applyFill="1" applyBorder="1" applyAlignment="1">
      <alignment vertical="center"/>
    </xf>
    <xf numFmtId="49" fontId="4" fillId="32" borderId="10" xfId="0" applyNumberFormat="1" applyFont="1" applyFill="1" applyBorder="1" applyAlignment="1">
      <alignment horizontal="right" vertical="center" shrinkToFit="1"/>
    </xf>
    <xf numFmtId="49" fontId="4" fillId="32" borderId="0" xfId="0" applyNumberFormat="1" applyFont="1" applyFill="1" applyBorder="1" applyAlignment="1">
      <alignment horizontal="right" vertical="center" shrinkToFit="1"/>
    </xf>
    <xf numFmtId="0" fontId="19" fillId="32" borderId="11" xfId="0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4" fillId="33" borderId="0" xfId="0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60" applyNumberFormat="1" applyFont="1" applyAlignment="1">
      <alignment horizontal="center" vertical="center"/>
    </xf>
    <xf numFmtId="177" fontId="0" fillId="0" borderId="0" xfId="0" applyNumberForma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34" borderId="37" xfId="0" applyFill="1" applyBorder="1" applyAlignment="1" applyProtection="1">
      <alignment vertical="center" shrinkToFit="1"/>
      <protection locked="0"/>
    </xf>
    <xf numFmtId="0" fontId="0" fillId="34" borderId="38" xfId="0" applyFill="1" applyBorder="1" applyAlignment="1" applyProtection="1">
      <alignment vertical="center" shrinkToFit="1"/>
      <protection locked="0"/>
    </xf>
    <xf numFmtId="0" fontId="6" fillId="34" borderId="38" xfId="0" applyFont="1" applyFill="1" applyBorder="1" applyAlignment="1" applyProtection="1">
      <alignment horizontal="center" vertical="center" shrinkToFit="1"/>
      <protection locked="0"/>
    </xf>
    <xf numFmtId="0" fontId="14" fillId="34" borderId="38" xfId="0" applyFont="1" applyFill="1" applyBorder="1" applyAlignment="1" applyProtection="1">
      <alignment horizontal="center" vertical="center" shrinkToFit="1"/>
      <protection locked="0"/>
    </xf>
    <xf numFmtId="177" fontId="14" fillId="34" borderId="39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28" xfId="0" applyNumberFormat="1" applyFill="1" applyBorder="1" applyAlignment="1" applyProtection="1">
      <alignment vertical="center" shrinkToFit="1"/>
      <protection locked="0"/>
    </xf>
    <xf numFmtId="0" fontId="0" fillId="34" borderId="29" xfId="0" applyFill="1" applyBorder="1" applyAlignment="1" applyProtection="1">
      <alignment vertical="center" shrinkToFit="1"/>
      <protection locked="0"/>
    </xf>
    <xf numFmtId="0" fontId="0" fillId="34" borderId="41" xfId="0" applyFill="1" applyBorder="1" applyAlignment="1" applyProtection="1">
      <alignment vertical="center" shrinkToFit="1"/>
      <protection locked="0"/>
    </xf>
    <xf numFmtId="0" fontId="6" fillId="34" borderId="41" xfId="0" applyFont="1" applyFill="1" applyBorder="1" applyAlignment="1" applyProtection="1">
      <alignment horizontal="center" vertical="center" shrinkToFit="1"/>
      <protection locked="0"/>
    </xf>
    <xf numFmtId="0" fontId="14" fillId="34" borderId="41" xfId="0" applyFont="1" applyFill="1" applyBorder="1" applyAlignment="1" applyProtection="1">
      <alignment horizontal="center" vertical="center" shrinkToFit="1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12" fillId="34" borderId="42" xfId="0" applyFont="1" applyFill="1" applyBorder="1" applyAlignment="1" applyProtection="1">
      <alignment horizontal="center" vertical="center"/>
      <protection locked="0"/>
    </xf>
    <xf numFmtId="0" fontId="12" fillId="34" borderId="43" xfId="0" applyFont="1" applyFill="1" applyBorder="1" applyAlignment="1" applyProtection="1">
      <alignment horizontal="center" vertical="center"/>
      <protection locked="0"/>
    </xf>
    <xf numFmtId="0" fontId="12" fillId="34" borderId="44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0" fillId="34" borderId="45" xfId="0" applyNumberFormat="1" applyFill="1" applyBorder="1" applyAlignment="1" applyProtection="1">
      <alignment vertical="center" shrinkToFit="1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12" fillId="34" borderId="29" xfId="0" applyFont="1" applyFill="1" applyBorder="1" applyAlignment="1" applyProtection="1">
      <alignment horizontal="center" vertical="center"/>
      <protection locked="0"/>
    </xf>
    <xf numFmtId="0" fontId="12" fillId="34" borderId="41" xfId="0" applyFont="1" applyFill="1" applyBorder="1" applyAlignment="1" applyProtection="1">
      <alignment horizontal="center" vertical="center"/>
      <protection locked="0"/>
    </xf>
    <xf numFmtId="0" fontId="12" fillId="34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0" fillId="34" borderId="34" xfId="0" applyFill="1" applyBorder="1" applyAlignment="1" applyProtection="1">
      <alignment horizontal="center" vertical="center"/>
      <protection locked="0"/>
    </xf>
    <xf numFmtId="185" fontId="0" fillId="34" borderId="34" xfId="0" applyNumberFormat="1" applyFill="1" applyBorder="1" applyAlignment="1" applyProtection="1">
      <alignment horizontal="center" vertical="center"/>
      <protection locked="0"/>
    </xf>
    <xf numFmtId="185" fontId="0" fillId="34" borderId="12" xfId="0" applyNumberFormat="1" applyFill="1" applyBorder="1" applyAlignment="1" applyProtection="1">
      <alignment horizontal="center" vertical="center"/>
      <protection locked="0"/>
    </xf>
    <xf numFmtId="185" fontId="0" fillId="34" borderId="20" xfId="0" applyNumberForma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shrinkToFit="1"/>
    </xf>
    <xf numFmtId="6" fontId="0" fillId="0" borderId="12" xfId="0" applyNumberForma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6" fontId="3" fillId="0" borderId="48" xfId="0" applyNumberFormat="1" applyFont="1" applyBorder="1" applyAlignment="1" applyProtection="1">
      <alignment horizontal="center" vertical="center"/>
      <protection hidden="1"/>
    </xf>
    <xf numFmtId="6" fontId="3" fillId="0" borderId="27" xfId="0" applyNumberFormat="1" applyFont="1" applyBorder="1" applyAlignment="1" applyProtection="1">
      <alignment horizontal="center" vertical="center"/>
      <protection hidden="1"/>
    </xf>
    <xf numFmtId="6" fontId="0" fillId="0" borderId="26" xfId="0" applyNumberFormat="1" applyBorder="1" applyAlignment="1" applyProtection="1">
      <alignment horizontal="center" vertical="center"/>
      <protection hidden="1"/>
    </xf>
    <xf numFmtId="6" fontId="0" fillId="0" borderId="40" xfId="0" applyNumberFormat="1" applyBorder="1" applyAlignment="1" applyProtection="1">
      <alignment horizontal="center" vertical="center"/>
      <protection hidden="1"/>
    </xf>
    <xf numFmtId="6" fontId="0" fillId="0" borderId="49" xfId="0" applyNumberForma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191" fontId="8" fillId="34" borderId="26" xfId="0" applyNumberFormat="1" applyFont="1" applyFill="1" applyBorder="1" applyAlignment="1" applyProtection="1">
      <alignment horizontal="center" vertical="center"/>
      <protection locked="0"/>
    </xf>
    <xf numFmtId="191" fontId="8" fillId="34" borderId="40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left" vertical="center" indent="2"/>
      <protection locked="0"/>
    </xf>
    <xf numFmtId="0" fontId="8" fillId="34" borderId="40" xfId="0" applyFont="1" applyFill="1" applyBorder="1" applyAlignment="1" applyProtection="1">
      <alignment horizontal="left" vertical="center" indent="2"/>
      <protection locked="0"/>
    </xf>
    <xf numFmtId="0" fontId="8" fillId="34" borderId="27" xfId="0" applyFont="1" applyFill="1" applyBorder="1" applyAlignment="1" applyProtection="1">
      <alignment horizontal="left" vertical="center" indent="2"/>
      <protection locked="0"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 hidden="1"/>
    </xf>
    <xf numFmtId="0" fontId="8" fillId="34" borderId="26" xfId="0" applyFont="1" applyFill="1" applyBorder="1" applyAlignment="1" applyProtection="1">
      <alignment horizontal="center" vertical="center"/>
      <protection locked="0"/>
    </xf>
    <xf numFmtId="0" fontId="8" fillId="34" borderId="40" xfId="0" applyFont="1" applyFill="1" applyBorder="1" applyAlignment="1" applyProtection="1">
      <alignment horizontal="center" vertical="center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86" fontId="11" fillId="34" borderId="12" xfId="0" applyNumberFormat="1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178" fontId="11" fillId="0" borderId="0" xfId="0" applyNumberFormat="1" applyFont="1" applyFill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179" fontId="12" fillId="0" borderId="0" xfId="0" applyNumberFormat="1" applyFont="1" applyAlignment="1" applyProtection="1">
      <alignment horizontal="right" vertical="center"/>
      <protection hidden="1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0" fontId="0" fillId="34" borderId="60" xfId="0" applyFill="1" applyBorder="1" applyAlignment="1" applyProtection="1">
      <alignment horizontal="left" vertical="center" shrinkToFit="1"/>
      <protection locked="0"/>
    </xf>
    <xf numFmtId="0" fontId="0" fillId="34" borderId="61" xfId="0" applyFill="1" applyBorder="1" applyAlignment="1" applyProtection="1">
      <alignment horizontal="left" vertical="center" shrinkToFit="1"/>
      <protection locked="0"/>
    </xf>
    <xf numFmtId="0" fontId="0" fillId="34" borderId="62" xfId="0" applyFill="1" applyBorder="1" applyAlignment="1" applyProtection="1">
      <alignment horizontal="left" vertical="center" shrinkToFit="1"/>
      <protection locked="0"/>
    </xf>
    <xf numFmtId="0" fontId="0" fillId="34" borderId="63" xfId="0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64" xfId="0" applyBorder="1" applyAlignment="1" applyProtection="1">
      <alignment horizontal="center" vertical="center" shrinkToFit="1"/>
      <protection/>
    </xf>
    <xf numFmtId="0" fontId="0" fillId="34" borderId="65" xfId="0" applyFill="1" applyBorder="1" applyAlignment="1" applyProtection="1">
      <alignment horizontal="left" vertical="center" shrinkToFit="1"/>
      <protection locked="0"/>
    </xf>
    <xf numFmtId="0" fontId="0" fillId="34" borderId="66" xfId="0" applyFill="1" applyBorder="1" applyAlignment="1" applyProtection="1">
      <alignment horizontal="left" vertical="center" shrinkToFit="1"/>
      <protection locked="0"/>
    </xf>
    <xf numFmtId="0" fontId="0" fillId="34" borderId="29" xfId="0" applyFill="1" applyBorder="1" applyAlignment="1" applyProtection="1">
      <alignment horizontal="left" vertical="center" shrinkToFit="1"/>
      <protection locked="0"/>
    </xf>
    <xf numFmtId="0" fontId="0" fillId="34" borderId="41" xfId="0" applyFill="1" applyBorder="1" applyAlignment="1" applyProtection="1">
      <alignment horizontal="left" vertical="center" shrinkToFit="1"/>
      <protection locked="0"/>
    </xf>
    <xf numFmtId="0" fontId="17" fillId="0" borderId="33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shrinkToFit="1"/>
    </xf>
    <xf numFmtId="0" fontId="17" fillId="0" borderId="68" xfId="0" applyFont="1" applyFill="1" applyBorder="1" applyAlignment="1">
      <alignment horizontal="center" vertical="center" shrinkToFit="1"/>
    </xf>
    <xf numFmtId="0" fontId="17" fillId="0" borderId="67" xfId="0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33" xfId="0" applyFont="1" applyFill="1" applyBorder="1" applyAlignment="1">
      <alignment horizontal="center" vertical="center" textRotation="255"/>
    </xf>
    <xf numFmtId="0" fontId="19" fillId="0" borderId="34" xfId="0" applyFont="1" applyFill="1" applyBorder="1" applyAlignment="1">
      <alignment horizontal="center" vertical="center" textRotation="255"/>
    </xf>
    <xf numFmtId="0" fontId="19" fillId="0" borderId="20" xfId="0" applyFont="1" applyFill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28575</xdr:rowOff>
    </xdr:from>
    <xdr:to>
      <xdr:col>1</xdr:col>
      <xdr:colOff>6772275</xdr:colOff>
      <xdr:row>11</xdr:row>
      <xdr:rowOff>247650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115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552450</xdr:colOff>
      <xdr:row>2</xdr:row>
      <xdr:rowOff>114300</xdr:rowOff>
    </xdr:from>
    <xdr:to>
      <xdr:col>12</xdr:col>
      <xdr:colOff>819150</xdr:colOff>
      <xdr:row>2</xdr:row>
      <xdr:rowOff>295275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6477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5</xdr:row>
      <xdr:rowOff>104775</xdr:rowOff>
    </xdr:from>
    <xdr:to>
      <xdr:col>4</xdr:col>
      <xdr:colOff>219075</xdr:colOff>
      <xdr:row>5</xdr:row>
      <xdr:rowOff>276225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4763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2"/>
  <sheetViews>
    <sheetView showGridLines="0" tabSelected="1" zoomScalePageLayoutView="0" workbookViewId="0" topLeftCell="A1">
      <selection activeCell="A1" sqref="A1:B1"/>
    </sheetView>
  </sheetViews>
  <sheetFormatPr defaultColWidth="9.00390625" defaultRowHeight="13.5"/>
  <cols>
    <col min="1" max="1" width="4.50390625" style="0" bestFit="1" customWidth="1"/>
    <col min="2" max="2" width="92.625" style="0" customWidth="1"/>
  </cols>
  <sheetData>
    <row r="1" spans="1:2" ht="55.5">
      <c r="A1" s="137" t="s">
        <v>92</v>
      </c>
      <c r="B1" s="137"/>
    </row>
    <row r="3" spans="1:2" s="6" customFormat="1" ht="21" customHeight="1">
      <c r="A3" s="6" t="s">
        <v>86</v>
      </c>
      <c r="B3" s="6" t="s">
        <v>93</v>
      </c>
    </row>
    <row r="4" s="6" customFormat="1" ht="21" customHeight="1">
      <c r="B4" s="63" t="s">
        <v>242</v>
      </c>
    </row>
    <row r="5" spans="1:2" s="6" customFormat="1" ht="21" customHeight="1">
      <c r="A5" s="6" t="s">
        <v>87</v>
      </c>
      <c r="B5" s="6" t="s">
        <v>143</v>
      </c>
    </row>
    <row r="6" spans="1:2" s="6" customFormat="1" ht="21" customHeight="1">
      <c r="A6" s="6" t="s">
        <v>88</v>
      </c>
      <c r="B6" s="6" t="s">
        <v>94</v>
      </c>
    </row>
    <row r="7" spans="1:2" s="6" customFormat="1" ht="21" customHeight="1">
      <c r="A7" s="6" t="s">
        <v>89</v>
      </c>
      <c r="B7" s="6" t="s">
        <v>90</v>
      </c>
    </row>
    <row r="8" s="6" customFormat="1" ht="21" customHeight="1">
      <c r="B8" s="41" t="s">
        <v>144</v>
      </c>
    </row>
    <row r="9" s="6" customFormat="1" ht="21" customHeight="1">
      <c r="B9" s="6" t="s">
        <v>91</v>
      </c>
    </row>
    <row r="10" s="6" customFormat="1" ht="21" customHeight="1"/>
    <row r="11" s="6" customFormat="1" ht="21" customHeight="1"/>
    <row r="12" s="6" customFormat="1" ht="21" customHeight="1"/>
    <row r="13" s="63" customFormat="1" ht="18.75" customHeight="1">
      <c r="B13" s="63" t="s">
        <v>218</v>
      </c>
    </row>
    <row r="14" s="63" customFormat="1" ht="18.75" customHeight="1">
      <c r="B14" s="63" t="s">
        <v>220</v>
      </c>
    </row>
    <row r="15" spans="1:2" s="63" customFormat="1" ht="18.75" customHeight="1">
      <c r="A15" s="107"/>
      <c r="B15" s="63" t="s">
        <v>232</v>
      </c>
    </row>
    <row r="16" spans="1:2" s="63" customFormat="1" ht="18.75" customHeight="1">
      <c r="A16" s="107"/>
      <c r="B16" s="63" t="s">
        <v>234</v>
      </c>
    </row>
    <row r="17" spans="1:2" s="63" customFormat="1" ht="18.75" customHeight="1">
      <c r="A17" s="107"/>
      <c r="B17" s="63" t="s">
        <v>230</v>
      </c>
    </row>
    <row r="18" spans="1:2" s="63" customFormat="1" ht="18.75" customHeight="1">
      <c r="A18" s="107"/>
      <c r="B18" s="63" t="s">
        <v>231</v>
      </c>
    </row>
    <row r="19" spans="1:2" s="63" customFormat="1" ht="18.75" customHeight="1">
      <c r="A19" s="107"/>
      <c r="B19" s="63" t="s">
        <v>233</v>
      </c>
    </row>
    <row r="20" s="6" customFormat="1" ht="14.25" customHeight="1">
      <c r="A20" s="108"/>
    </row>
    <row r="21" spans="1:2" s="63" customFormat="1" ht="18.75" customHeight="1">
      <c r="A21" s="63" t="s">
        <v>210</v>
      </c>
      <c r="B21" s="63" t="s">
        <v>211</v>
      </c>
    </row>
    <row r="22" spans="1:2" s="63" customFormat="1" ht="18.75" customHeight="1">
      <c r="A22" s="63" t="s">
        <v>212</v>
      </c>
      <c r="B22" s="87" t="s">
        <v>213</v>
      </c>
    </row>
    <row r="23" s="63" customFormat="1" ht="17.25">
      <c r="B23" s="88" t="s">
        <v>214</v>
      </c>
    </row>
    <row r="24" spans="1:2" s="63" customFormat="1" ht="17.25">
      <c r="A24" s="63" t="s">
        <v>215</v>
      </c>
      <c r="B24" s="63" t="s">
        <v>216</v>
      </c>
    </row>
    <row r="25" s="63" customFormat="1" ht="17.25">
      <c r="B25" s="63" t="s">
        <v>219</v>
      </c>
    </row>
    <row r="26" s="63" customFormat="1" ht="17.25">
      <c r="B26" s="102" t="s">
        <v>318</v>
      </c>
    </row>
    <row r="27" spans="1:2" s="63" customFormat="1" ht="17.25">
      <c r="A27" s="63" t="s">
        <v>217</v>
      </c>
      <c r="B27" s="63" t="s">
        <v>221</v>
      </c>
    </row>
    <row r="28" s="63" customFormat="1" ht="17.25"/>
    <row r="29" spans="1:2" s="63" customFormat="1" ht="17.25">
      <c r="A29" s="107" t="s">
        <v>235</v>
      </c>
      <c r="B29" s="63" t="s">
        <v>236</v>
      </c>
    </row>
    <row r="30" spans="1:2" s="63" customFormat="1" ht="17.25">
      <c r="A30" s="107"/>
      <c r="B30" s="63" t="s">
        <v>237</v>
      </c>
    </row>
    <row r="31" spans="1:2" s="6" customFormat="1" ht="17.25">
      <c r="A31" s="108"/>
      <c r="B31" s="63" t="s">
        <v>238</v>
      </c>
    </row>
    <row r="32" spans="1:2" s="6" customFormat="1" ht="17.25">
      <c r="A32" s="108"/>
      <c r="B32" s="63" t="s">
        <v>239</v>
      </c>
    </row>
    <row r="33" s="6" customFormat="1" ht="17.25"/>
    <row r="34" s="6" customFormat="1" ht="17.25"/>
    <row r="35" s="6" customFormat="1" ht="17.2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99"/>
  <sheetViews>
    <sheetView showGridLines="0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3.375" style="15" customWidth="1"/>
    <col min="2" max="2" width="5.625" style="15" customWidth="1"/>
    <col min="3" max="3" width="12.50390625" style="15" customWidth="1"/>
    <col min="4" max="4" width="10.75390625" style="19" customWidth="1"/>
    <col min="5" max="6" width="3.125" style="20" customWidth="1"/>
    <col min="7" max="7" width="5.375" style="20" customWidth="1"/>
    <col min="8" max="8" width="8.75390625" style="21" customWidth="1"/>
    <col min="9" max="9" width="8.75390625" style="15" customWidth="1"/>
    <col min="10" max="10" width="11.75390625" style="21" customWidth="1"/>
    <col min="11" max="11" width="8.75390625" style="15" customWidth="1"/>
    <col min="12" max="12" width="8.75390625" style="21" customWidth="1"/>
    <col min="13" max="13" width="11.75390625" style="15" customWidth="1"/>
    <col min="14" max="14" width="8.125" style="57" hidden="1" customWidth="1"/>
    <col min="15" max="15" width="9.00390625" style="55" hidden="1" customWidth="1"/>
    <col min="16" max="18" width="9.00390625" style="15" hidden="1" customWidth="1"/>
    <col min="19" max="19" width="10.50390625" style="15" customWidth="1"/>
    <col min="20" max="20" width="9.00390625" style="15" customWidth="1"/>
    <col min="21" max="16384" width="9.00390625" style="15" customWidth="1"/>
  </cols>
  <sheetData>
    <row r="1" spans="1:14" ht="21" customHeight="1">
      <c r="A1" s="183" t="s">
        <v>243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54"/>
    </row>
    <row r="2" spans="1:14" ht="21">
      <c r="A2" s="13"/>
      <c r="B2" s="13"/>
      <c r="C2" s="13"/>
      <c r="D2" s="16"/>
      <c r="E2" s="13"/>
      <c r="F2" s="13"/>
      <c r="G2" s="13"/>
      <c r="H2" s="17"/>
      <c r="I2" s="14"/>
      <c r="J2" s="18"/>
      <c r="K2" s="186">
        <f>lastsavetime()</f>
        <v>44281.69609953704</v>
      </c>
      <c r="L2" s="186"/>
      <c r="M2" s="186"/>
      <c r="N2" s="56"/>
    </row>
    <row r="3" spans="1:14" ht="30" customHeight="1">
      <c r="A3" s="180" t="s">
        <v>69</v>
      </c>
      <c r="B3" s="180"/>
      <c r="C3" s="167"/>
      <c r="D3" s="168"/>
      <c r="E3" s="168"/>
      <c r="F3" s="168"/>
      <c r="G3" s="168"/>
      <c r="H3" s="169"/>
      <c r="I3" s="180" t="s">
        <v>70</v>
      </c>
      <c r="J3" s="187"/>
      <c r="K3" s="178"/>
      <c r="L3" s="182"/>
      <c r="M3" s="182"/>
      <c r="N3" s="58"/>
    </row>
    <row r="4" spans="1:14" ht="30" customHeight="1">
      <c r="A4" s="155" t="s">
        <v>223</v>
      </c>
      <c r="B4" s="156"/>
      <c r="C4" s="157"/>
      <c r="D4" s="158"/>
      <c r="E4" s="159" t="s">
        <v>222</v>
      </c>
      <c r="F4" s="160"/>
      <c r="G4" s="161"/>
      <c r="H4" s="162"/>
      <c r="I4" s="163"/>
      <c r="J4" s="163"/>
      <c r="K4" s="163"/>
      <c r="L4" s="163"/>
      <c r="M4" s="164"/>
      <c r="N4" s="58"/>
    </row>
    <row r="5" spans="1:14" ht="6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58"/>
    </row>
    <row r="6" spans="1:14" ht="30" customHeight="1">
      <c r="A6" s="188" t="s">
        <v>56</v>
      </c>
      <c r="B6" s="189"/>
      <c r="C6" s="178"/>
      <c r="D6" s="182"/>
      <c r="E6" s="182"/>
      <c r="F6" s="179" t="s">
        <v>57</v>
      </c>
      <c r="G6" s="179"/>
      <c r="H6" s="180"/>
      <c r="I6" s="181"/>
      <c r="J6" s="181"/>
      <c r="K6" s="181"/>
      <c r="L6" s="181"/>
      <c r="M6" s="181"/>
      <c r="N6" s="59"/>
    </row>
    <row r="7" ht="6" customHeight="1"/>
    <row r="8" spans="1:13" ht="30" customHeight="1">
      <c r="A8" s="179" t="s">
        <v>5</v>
      </c>
      <c r="B8" s="179"/>
      <c r="C8" s="120"/>
      <c r="D8" s="180" t="s">
        <v>59</v>
      </c>
      <c r="E8" s="187"/>
      <c r="F8" s="178"/>
      <c r="G8" s="178"/>
      <c r="H8" s="178"/>
      <c r="I8" s="178"/>
      <c r="J8" s="22" t="s">
        <v>71</v>
      </c>
      <c r="K8" s="178"/>
      <c r="L8" s="178"/>
      <c r="M8" s="178"/>
    </row>
    <row r="9" ht="6" customHeight="1"/>
    <row r="10" spans="3:15" ht="13.5">
      <c r="C10" s="23"/>
      <c r="D10" s="175" t="s">
        <v>55</v>
      </c>
      <c r="E10" s="176"/>
      <c r="F10" s="177"/>
      <c r="G10" s="184" t="s">
        <v>58</v>
      </c>
      <c r="H10" s="185"/>
      <c r="I10" s="180" t="s">
        <v>63</v>
      </c>
      <c r="J10" s="180"/>
      <c r="K10" s="24" t="s">
        <v>140</v>
      </c>
      <c r="L10" s="40">
        <f>IF(K8="","",INDEX('名前'!$G$28:$G$30,MATCH(K8,'名前'!F28:F30,0)))</f>
      </c>
      <c r="M10" s="25"/>
      <c r="N10" s="57">
        <f>IF(K8="一般",11,IF(K8="高校",33,IF(K8="中学校",55,IF(K8="小学校",77,""))))</f>
      </c>
      <c r="O10" s="86">
        <f>IF(C8="","",IF(C8="徳　島","KN","KG")&amp;LEFT(K8,1))</f>
      </c>
    </row>
    <row r="11" spans="3:14" ht="13.5">
      <c r="C11" s="26" t="s">
        <v>60</v>
      </c>
      <c r="D11" s="172">
        <f>COUNTIF($F$17:$F$96,1)</f>
        <v>0</v>
      </c>
      <c r="E11" s="173"/>
      <c r="F11" s="174"/>
      <c r="G11" s="170">
        <f>COUNTIF($F$17:$F$96,2)</f>
        <v>0</v>
      </c>
      <c r="H11" s="171"/>
      <c r="I11" s="166">
        <f>SUM(D11:H11)</f>
        <v>0</v>
      </c>
      <c r="J11" s="166"/>
      <c r="K11" s="27" t="s">
        <v>162</v>
      </c>
      <c r="L11" s="28">
        <f>IF(K8="","",1200)</f>
      </c>
      <c r="N11" s="57">
        <f>IF(C8="","",INDEX('名前'!$A$5:$A$52,MATCH(C8,'名前'!$B$5:$B$52,0)))</f>
      </c>
    </row>
    <row r="12" spans="3:10" ht="13.5">
      <c r="C12" s="29" t="s">
        <v>61</v>
      </c>
      <c r="D12" s="148">
        <f>COUNTIF($H$17:$H$96:$J$17:$J$96:$L$17:$L$96,"*"&amp;"男"&amp;"*")</f>
        <v>0</v>
      </c>
      <c r="E12" s="149"/>
      <c r="F12" s="150"/>
      <c r="G12" s="139">
        <f>COUNTIF($H$17:$H$96:$J$17:$J$96:$L$17:$L$96,"*"&amp;"女"&amp;"*")</f>
        <v>0</v>
      </c>
      <c r="H12" s="140"/>
      <c r="I12" s="147">
        <f>SUM(D12:H12)</f>
        <v>0</v>
      </c>
      <c r="J12" s="147"/>
    </row>
    <row r="13" spans="3:10" ht="13.5">
      <c r="C13" s="85" t="s">
        <v>192</v>
      </c>
      <c r="D13" s="151">
        <f>COUNTIF(リレー!$A$9:$A$18,"*"&amp;"男子"&amp;"*")</f>
        <v>0</v>
      </c>
      <c r="E13" s="152"/>
      <c r="F13" s="152"/>
      <c r="G13" s="153">
        <f>COUNTIF(リレー!$A$9:$A$18,"*"&amp;"女子"&amp;"*")</f>
        <v>0</v>
      </c>
      <c r="H13" s="154"/>
      <c r="I13" s="146">
        <f>SUM(D13:H13)</f>
        <v>0</v>
      </c>
      <c r="J13" s="146"/>
    </row>
    <row r="14" spans="3:10" ht="13.5">
      <c r="C14" s="22" t="s">
        <v>62</v>
      </c>
      <c r="D14" s="143">
        <f>_xlfn.IFERROR(IF(K8="","",($D$12*$L$10))+IF(K8="","",$D$13*$L$11),"")</f>
      </c>
      <c r="E14" s="144"/>
      <c r="F14" s="145"/>
      <c r="G14" s="141">
        <f>_xlfn.IFERROR(IF(K8="","",($G$12*$L$10))+IF(K8="","",$G$13*$L$11),"")</f>
      </c>
      <c r="H14" s="142"/>
      <c r="I14" s="138">
        <f>IF(K8="","",SUM(D14:H14))</f>
      </c>
      <c r="J14" s="138"/>
    </row>
    <row r="15" ht="6" customHeight="1"/>
    <row r="16" spans="1:20" s="20" customFormat="1" ht="17.25" customHeight="1" thickBot="1">
      <c r="A16" s="30" t="s">
        <v>4</v>
      </c>
      <c r="B16" s="31" t="s">
        <v>0</v>
      </c>
      <c r="C16" s="32" t="s">
        <v>85</v>
      </c>
      <c r="D16" s="33" t="s">
        <v>1</v>
      </c>
      <c r="E16" s="32" t="s">
        <v>65</v>
      </c>
      <c r="F16" s="34" t="s">
        <v>64</v>
      </c>
      <c r="G16" s="35" t="s">
        <v>5</v>
      </c>
      <c r="H16" s="194" t="s">
        <v>270</v>
      </c>
      <c r="I16" s="195"/>
      <c r="J16" s="34" t="s">
        <v>3</v>
      </c>
      <c r="K16" s="196" t="s">
        <v>266</v>
      </c>
      <c r="L16" s="197"/>
      <c r="M16" s="34" t="s">
        <v>3</v>
      </c>
      <c r="N16" s="60"/>
      <c r="O16" s="61"/>
      <c r="P16" s="36"/>
      <c r="Q16" s="37"/>
      <c r="R16" s="36"/>
      <c r="S16" s="36"/>
      <c r="T16" s="36"/>
    </row>
    <row r="17" spans="1:18" ht="17.25" customHeight="1" thickTop="1">
      <c r="A17" s="38">
        <v>1</v>
      </c>
      <c r="B17" s="109"/>
      <c r="C17" s="110"/>
      <c r="D17" s="111"/>
      <c r="E17" s="112"/>
      <c r="F17" s="113"/>
      <c r="G17" s="114"/>
      <c r="H17" s="192"/>
      <c r="I17" s="193"/>
      <c r="J17" s="126"/>
      <c r="K17" s="190"/>
      <c r="L17" s="191"/>
      <c r="M17" s="126"/>
      <c r="N17" s="132">
        <f>IF(F17="","",$K$8&amp;F17)</f>
      </c>
      <c r="O17" s="106">
        <f>IF(H17="","",INDEX('名前'!$U$4:$U$21,MATCH(H17,'名前'!$T$4:$T$21,0)))</f>
      </c>
      <c r="P17" s="106">
        <f>IF(K17="","",INDEX('名前'!$U$4:$U$21,MATCH(K17,'名前'!$T$4:$T$21,0)))</f>
      </c>
      <c r="Q17" s="106"/>
      <c r="R17" s="105"/>
    </row>
    <row r="18" spans="1:18" ht="17.25" customHeight="1">
      <c r="A18" s="39">
        <v>2</v>
      </c>
      <c r="B18" s="116"/>
      <c r="C18" s="117"/>
      <c r="D18" s="118"/>
      <c r="E18" s="119"/>
      <c r="F18" s="113"/>
      <c r="G18" s="114"/>
      <c r="H18" s="198"/>
      <c r="I18" s="199"/>
      <c r="J18" s="115"/>
      <c r="K18" s="200"/>
      <c r="L18" s="201"/>
      <c r="M18" s="115"/>
      <c r="N18" s="62">
        <f>IF(F18="","",$K$8&amp;F18)</f>
      </c>
      <c r="O18" s="106">
        <f>IF(H18="","",INDEX('名前'!$U$4:$U$21,MATCH(H18,'名前'!$T$4:$T$21,0)))</f>
      </c>
      <c r="P18" s="106">
        <f>IF(K18="","",INDEX('名前'!$U$4:$U$21,MATCH(K18,'名前'!$T$4:$T$21,0)))</f>
      </c>
      <c r="Q18" s="106">
        <f>IF(L18="","",INDEX('名前'!$U$4:$U$37,MATCH(L18,'名前'!$T$4:$T$37,0)))</f>
      </c>
      <c r="R18" s="105"/>
    </row>
    <row r="19" spans="1:18" ht="17.25" customHeight="1">
      <c r="A19" s="39">
        <v>3</v>
      </c>
      <c r="B19" s="116"/>
      <c r="C19" s="117"/>
      <c r="D19" s="118"/>
      <c r="E19" s="119"/>
      <c r="F19" s="113"/>
      <c r="G19" s="114"/>
      <c r="H19" s="198"/>
      <c r="I19" s="199"/>
      <c r="J19" s="115"/>
      <c r="K19" s="200"/>
      <c r="L19" s="201"/>
      <c r="M19" s="115"/>
      <c r="N19" s="62">
        <f>IF(F19="","",$K$8&amp;F19)</f>
      </c>
      <c r="O19" s="106">
        <f>IF(H19="","",INDEX('名前'!$U$4:$U$21,MATCH(H19,'名前'!$T$4:$T$21,0)))</f>
      </c>
      <c r="P19" s="106">
        <f>IF(K19="","",INDEX('名前'!$U$4:$U$21,MATCH(K19,'名前'!$T$4:$T$21,0)))</f>
      </c>
      <c r="Q19" s="106">
        <f>IF(L19="","",INDEX('名前'!$U$4:$U$37,MATCH(L19,'名前'!$T$4:$T$37,0)))</f>
      </c>
      <c r="R19" s="105"/>
    </row>
    <row r="20" spans="1:18" ht="17.25" customHeight="1">
      <c r="A20" s="39">
        <v>4</v>
      </c>
      <c r="B20" s="116"/>
      <c r="C20" s="117"/>
      <c r="D20" s="118"/>
      <c r="E20" s="119"/>
      <c r="F20" s="113"/>
      <c r="G20" s="114"/>
      <c r="H20" s="198"/>
      <c r="I20" s="199"/>
      <c r="J20" s="115"/>
      <c r="K20" s="200"/>
      <c r="L20" s="201"/>
      <c r="M20" s="115"/>
      <c r="N20" s="62">
        <f>IF(F20="","",$K$8&amp;F20)</f>
      </c>
      <c r="O20" s="106">
        <f>IF(H20="","",INDEX('名前'!$U$4:$U$21,MATCH(H20,'名前'!$T$4:$T$21,0)))</f>
      </c>
      <c r="P20" s="106">
        <f>IF(K20="","",INDEX('名前'!$U$4:$U$21,MATCH(K20,'名前'!$T$4:$T$21,0)))</f>
      </c>
      <c r="Q20" s="106">
        <f>IF(L20="","",INDEX('名前'!$U$4:$U$37,MATCH(L20,'名前'!$T$4:$T$37,0)))</f>
      </c>
      <c r="R20" s="105"/>
    </row>
    <row r="21" spans="1:18" ht="17.25" customHeight="1">
      <c r="A21" s="39">
        <v>5</v>
      </c>
      <c r="B21" s="116"/>
      <c r="C21" s="117"/>
      <c r="D21" s="118"/>
      <c r="E21" s="119"/>
      <c r="F21" s="113"/>
      <c r="G21" s="114"/>
      <c r="H21" s="198"/>
      <c r="I21" s="199"/>
      <c r="J21" s="115"/>
      <c r="K21" s="200"/>
      <c r="L21" s="201"/>
      <c r="M21" s="115"/>
      <c r="N21" s="62">
        <f>IF(F21="","",$K$8&amp;F21)</f>
      </c>
      <c r="O21" s="106">
        <f>IF(H21="","",INDEX('名前'!$U$4:$U$21,MATCH(H21,'名前'!$T$4:$T$21,0)))</f>
      </c>
      <c r="P21" s="106">
        <f>IF(K21="","",INDEX('名前'!$U$4:$U$21,MATCH(K21,'名前'!$T$4:$T$21,0)))</f>
      </c>
      <c r="Q21" s="106">
        <f>IF(L21="","",INDEX('名前'!$U$4:$U$37,MATCH(L21,'名前'!$T$4:$T$37,0)))</f>
      </c>
      <c r="R21" s="105"/>
    </row>
    <row r="22" spans="1:18" ht="17.25" customHeight="1">
      <c r="A22" s="39">
        <v>6</v>
      </c>
      <c r="B22" s="116"/>
      <c r="C22" s="117"/>
      <c r="D22" s="118"/>
      <c r="E22" s="119"/>
      <c r="F22" s="113"/>
      <c r="G22" s="114"/>
      <c r="H22" s="198"/>
      <c r="I22" s="199"/>
      <c r="J22" s="115"/>
      <c r="K22" s="200"/>
      <c r="L22" s="201"/>
      <c r="M22" s="115"/>
      <c r="N22" s="62">
        <f aca="true" t="shared" si="0" ref="N22:N81">IF(F22="","",$K$8&amp;F22)</f>
      </c>
      <c r="O22" s="106">
        <f>IF(H22="","",INDEX('名前'!$U$4:$U$21,MATCH(H22,'名前'!$T$4:$T$21,0)))</f>
      </c>
      <c r="P22" s="106">
        <f>IF(K22="","",INDEX('名前'!$U$4:$U$21,MATCH(K22,'名前'!$T$4:$T$21,0)))</f>
      </c>
      <c r="Q22" s="106">
        <f>IF(L22="","",INDEX('名前'!$U$4:$U$37,MATCH(L22,'名前'!$T$4:$T$37,0)))</f>
      </c>
      <c r="R22" s="105"/>
    </row>
    <row r="23" spans="1:18" ht="17.25" customHeight="1">
      <c r="A23" s="39">
        <v>7</v>
      </c>
      <c r="B23" s="116"/>
      <c r="C23" s="117"/>
      <c r="D23" s="118"/>
      <c r="E23" s="119"/>
      <c r="F23" s="113"/>
      <c r="G23" s="114"/>
      <c r="H23" s="198"/>
      <c r="I23" s="199"/>
      <c r="J23" s="115"/>
      <c r="K23" s="200"/>
      <c r="L23" s="201"/>
      <c r="M23" s="115"/>
      <c r="N23" s="62">
        <f t="shared" si="0"/>
      </c>
      <c r="O23" s="106">
        <f>IF(H23="","",INDEX('名前'!$U$4:$U$21,MATCH(H23,'名前'!$T$4:$T$21,0)))</f>
      </c>
      <c r="P23" s="106">
        <f>IF(K23="","",INDEX('名前'!$U$4:$U$21,MATCH(K23,'名前'!$T$4:$T$21,0)))</f>
      </c>
      <c r="Q23" s="106">
        <f>IF(L23="","",INDEX('名前'!$U$4:$U$37,MATCH(L23,'名前'!$T$4:$T$37,0)))</f>
      </c>
      <c r="R23" s="105"/>
    </row>
    <row r="24" spans="1:18" ht="17.25" customHeight="1">
      <c r="A24" s="39">
        <v>8</v>
      </c>
      <c r="B24" s="116"/>
      <c r="C24" s="117"/>
      <c r="D24" s="118"/>
      <c r="E24" s="119"/>
      <c r="F24" s="113"/>
      <c r="G24" s="114"/>
      <c r="H24" s="198"/>
      <c r="I24" s="199"/>
      <c r="J24" s="115"/>
      <c r="K24" s="200"/>
      <c r="L24" s="201"/>
      <c r="M24" s="115"/>
      <c r="N24" s="62">
        <f t="shared" si="0"/>
      </c>
      <c r="O24" s="106">
        <f>IF(H24="","",INDEX('名前'!$U$4:$U$21,MATCH(H24,'名前'!$T$4:$T$21,0)))</f>
      </c>
      <c r="P24" s="106">
        <f>IF(K24="","",INDEX('名前'!$U$4:$U$21,MATCH(K24,'名前'!$T$4:$T$21,0)))</f>
      </c>
      <c r="Q24" s="106">
        <f>IF(L24="","",INDEX('名前'!$U$4:$U$37,MATCH(L24,'名前'!$T$4:$T$37,0)))</f>
      </c>
      <c r="R24" s="105"/>
    </row>
    <row r="25" spans="1:18" ht="17.25" customHeight="1">
      <c r="A25" s="39">
        <v>9</v>
      </c>
      <c r="B25" s="116"/>
      <c r="C25" s="117"/>
      <c r="D25" s="118"/>
      <c r="E25" s="119"/>
      <c r="F25" s="113"/>
      <c r="G25" s="114"/>
      <c r="H25" s="198"/>
      <c r="I25" s="199"/>
      <c r="J25" s="115"/>
      <c r="K25" s="200"/>
      <c r="L25" s="201"/>
      <c r="M25" s="115"/>
      <c r="N25" s="62">
        <f t="shared" si="0"/>
      </c>
      <c r="O25" s="106">
        <f>IF(H25="","",INDEX('名前'!$U$4:$U$21,MATCH(H25,'名前'!$T$4:$T$21,0)))</f>
      </c>
      <c r="P25" s="106">
        <f>IF(K25="","",INDEX('名前'!$U$4:$U$21,MATCH(K25,'名前'!$T$4:$T$21,0)))</f>
      </c>
      <c r="Q25" s="106">
        <f>IF(L25="","",INDEX('名前'!$U$4:$U$37,MATCH(L25,'名前'!$T$4:$T$37,0)))</f>
      </c>
      <c r="R25" s="105"/>
    </row>
    <row r="26" spans="1:18" ht="17.25" customHeight="1">
      <c r="A26" s="39">
        <v>10</v>
      </c>
      <c r="B26" s="116"/>
      <c r="C26" s="117"/>
      <c r="D26" s="118"/>
      <c r="E26" s="119"/>
      <c r="F26" s="113"/>
      <c r="G26" s="114"/>
      <c r="H26" s="198"/>
      <c r="I26" s="199"/>
      <c r="J26" s="115"/>
      <c r="K26" s="200"/>
      <c r="L26" s="201"/>
      <c r="M26" s="115"/>
      <c r="N26" s="62">
        <f t="shared" si="0"/>
      </c>
      <c r="O26" s="106">
        <f>IF(H26="","",INDEX('名前'!$U$4:$U$21,MATCH(H26,'名前'!$T$4:$T$21,0)))</f>
      </c>
      <c r="P26" s="106">
        <f>IF(K26="","",INDEX('名前'!$U$4:$U$21,MATCH(K26,'名前'!$T$4:$T$21,0)))</f>
      </c>
      <c r="Q26" s="106">
        <f>IF(L26="","",INDEX('名前'!$U$4:$U$37,MATCH(L26,'名前'!$T$4:$T$37,0)))</f>
      </c>
      <c r="R26" s="105"/>
    </row>
    <row r="27" spans="1:18" ht="17.25" customHeight="1">
      <c r="A27" s="39">
        <v>11</v>
      </c>
      <c r="B27" s="116"/>
      <c r="C27" s="117"/>
      <c r="D27" s="118"/>
      <c r="E27" s="119"/>
      <c r="F27" s="113"/>
      <c r="G27" s="114"/>
      <c r="H27" s="198"/>
      <c r="I27" s="199"/>
      <c r="J27" s="115"/>
      <c r="K27" s="200"/>
      <c r="L27" s="201"/>
      <c r="M27" s="115"/>
      <c r="N27" s="62">
        <f t="shared" si="0"/>
      </c>
      <c r="O27" s="106">
        <f>IF(H27="","",INDEX('名前'!$U$4:$U$21,MATCH(H27,'名前'!$T$4:$T$21,0)))</f>
      </c>
      <c r="P27" s="106">
        <f>IF(K27="","",INDEX('名前'!$U$4:$U$21,MATCH(K27,'名前'!$T$4:$T$21,0)))</f>
      </c>
      <c r="Q27" s="106">
        <f>IF(L27="","",INDEX('名前'!$U$4:$U$37,MATCH(L27,'名前'!$T$4:$T$37,0)))</f>
      </c>
      <c r="R27" s="105"/>
    </row>
    <row r="28" spans="1:18" ht="17.25" customHeight="1">
      <c r="A28" s="39">
        <v>12</v>
      </c>
      <c r="B28" s="116"/>
      <c r="C28" s="117"/>
      <c r="D28" s="118"/>
      <c r="E28" s="119"/>
      <c r="F28" s="113"/>
      <c r="G28" s="114"/>
      <c r="H28" s="198"/>
      <c r="I28" s="199"/>
      <c r="J28" s="115"/>
      <c r="K28" s="200"/>
      <c r="L28" s="201"/>
      <c r="M28" s="115"/>
      <c r="N28" s="62">
        <f t="shared" si="0"/>
      </c>
      <c r="O28" s="106">
        <f>IF(H28="","",INDEX('名前'!$U$4:$U$21,MATCH(H28,'名前'!$T$4:$T$21,0)))</f>
      </c>
      <c r="P28" s="106">
        <f>IF(K28="","",INDEX('名前'!$U$4:$U$21,MATCH(K28,'名前'!$T$4:$T$21,0)))</f>
      </c>
      <c r="Q28" s="106">
        <f>IF(L28="","",INDEX('名前'!$U$4:$U$37,MATCH(L28,'名前'!$T$4:$T$37,0)))</f>
      </c>
      <c r="R28" s="105"/>
    </row>
    <row r="29" spans="1:18" ht="17.25" customHeight="1">
      <c r="A29" s="39">
        <v>13</v>
      </c>
      <c r="B29" s="116"/>
      <c r="C29" s="117"/>
      <c r="D29" s="118"/>
      <c r="E29" s="119"/>
      <c r="F29" s="113"/>
      <c r="G29" s="114"/>
      <c r="H29" s="198"/>
      <c r="I29" s="199"/>
      <c r="J29" s="115"/>
      <c r="K29" s="200"/>
      <c r="L29" s="201"/>
      <c r="M29" s="115"/>
      <c r="N29" s="62">
        <f t="shared" si="0"/>
      </c>
      <c r="O29" s="106">
        <f>IF(H29="","",INDEX('名前'!$U$4:$U$21,MATCH(H29,'名前'!$T$4:$T$21,0)))</f>
      </c>
      <c r="P29" s="106">
        <f>IF(K29="","",INDEX('名前'!$U$4:$U$21,MATCH(K29,'名前'!$T$4:$T$21,0)))</f>
      </c>
      <c r="Q29" s="106">
        <f>IF(L29="","",INDEX('名前'!$U$4:$U$37,MATCH(L29,'名前'!$T$4:$T$37,0)))</f>
      </c>
      <c r="R29" s="105"/>
    </row>
    <row r="30" spans="1:18" ht="17.25" customHeight="1">
      <c r="A30" s="39">
        <v>14</v>
      </c>
      <c r="B30" s="116"/>
      <c r="C30" s="117"/>
      <c r="D30" s="118"/>
      <c r="E30" s="119"/>
      <c r="F30" s="113"/>
      <c r="G30" s="114"/>
      <c r="H30" s="198"/>
      <c r="I30" s="199"/>
      <c r="J30" s="115"/>
      <c r="K30" s="200"/>
      <c r="L30" s="201"/>
      <c r="M30" s="115"/>
      <c r="N30" s="62">
        <f t="shared" si="0"/>
      </c>
      <c r="O30" s="106">
        <f>IF(H30="","",INDEX('名前'!$U$4:$U$21,MATCH(H30,'名前'!$T$4:$T$21,0)))</f>
      </c>
      <c r="P30" s="106">
        <f>IF(K30="","",INDEX('名前'!$U$4:$U$21,MATCH(K30,'名前'!$T$4:$T$21,0)))</f>
      </c>
      <c r="Q30" s="106">
        <f>IF(L30="","",INDEX('名前'!$U$4:$U$37,MATCH(L30,'名前'!$T$4:$T$37,0)))</f>
      </c>
      <c r="R30" s="105"/>
    </row>
    <row r="31" spans="1:18" ht="17.25" customHeight="1">
      <c r="A31" s="39">
        <v>15</v>
      </c>
      <c r="B31" s="116"/>
      <c r="C31" s="117"/>
      <c r="D31" s="118"/>
      <c r="E31" s="119"/>
      <c r="F31" s="113"/>
      <c r="G31" s="114"/>
      <c r="H31" s="198"/>
      <c r="I31" s="199"/>
      <c r="J31" s="115"/>
      <c r="K31" s="200"/>
      <c r="L31" s="201"/>
      <c r="M31" s="115"/>
      <c r="N31" s="62">
        <f t="shared" si="0"/>
      </c>
      <c r="O31" s="106">
        <f>IF(H31="","",INDEX('名前'!$U$4:$U$21,MATCH(H31,'名前'!$T$4:$T$21,0)))</f>
      </c>
      <c r="P31" s="106">
        <f>IF(K31="","",INDEX('名前'!$U$4:$U$21,MATCH(K31,'名前'!$T$4:$T$21,0)))</f>
      </c>
      <c r="Q31" s="106">
        <f>IF(L31="","",INDEX('名前'!$U$4:$U$37,MATCH(L31,'名前'!$T$4:$T$37,0)))</f>
      </c>
      <c r="R31" s="105"/>
    </row>
    <row r="32" spans="1:18" ht="17.25" customHeight="1">
      <c r="A32" s="39">
        <v>16</v>
      </c>
      <c r="B32" s="116"/>
      <c r="C32" s="117"/>
      <c r="D32" s="118"/>
      <c r="E32" s="119"/>
      <c r="F32" s="113"/>
      <c r="G32" s="114"/>
      <c r="H32" s="198"/>
      <c r="I32" s="199"/>
      <c r="J32" s="115"/>
      <c r="K32" s="200"/>
      <c r="L32" s="201"/>
      <c r="M32" s="115"/>
      <c r="N32" s="62">
        <f t="shared" si="0"/>
      </c>
      <c r="O32" s="106">
        <f>IF(H32="","",INDEX('名前'!$U$4:$U$21,MATCH(H32,'名前'!$T$4:$T$21,0)))</f>
      </c>
      <c r="P32" s="106">
        <f>IF(K32="","",INDEX('名前'!$U$4:$U$21,MATCH(K32,'名前'!$T$4:$T$21,0)))</f>
      </c>
      <c r="Q32" s="106">
        <f>IF(L32="","",INDEX('名前'!$U$4:$U$37,MATCH(L32,'名前'!$T$4:$T$37,0)))</f>
      </c>
      <c r="R32" s="105"/>
    </row>
    <row r="33" spans="1:18" ht="17.25" customHeight="1">
      <c r="A33" s="39">
        <v>17</v>
      </c>
      <c r="B33" s="116"/>
      <c r="C33" s="117"/>
      <c r="D33" s="118"/>
      <c r="E33" s="119"/>
      <c r="F33" s="113"/>
      <c r="G33" s="114"/>
      <c r="H33" s="198"/>
      <c r="I33" s="199"/>
      <c r="J33" s="115"/>
      <c r="K33" s="200"/>
      <c r="L33" s="201"/>
      <c r="M33" s="115"/>
      <c r="N33" s="62">
        <f t="shared" si="0"/>
      </c>
      <c r="O33" s="106">
        <f>IF(H33="","",INDEX('名前'!$U$4:$U$21,MATCH(H33,'名前'!$T$4:$T$21,0)))</f>
      </c>
      <c r="P33" s="106">
        <f>IF(K33="","",INDEX('名前'!$U$4:$U$21,MATCH(K33,'名前'!$T$4:$T$21,0)))</f>
      </c>
      <c r="Q33" s="106">
        <f>IF(L33="","",INDEX('名前'!$U$4:$U$37,MATCH(L33,'名前'!$T$4:$T$37,0)))</f>
      </c>
      <c r="R33" s="105"/>
    </row>
    <row r="34" spans="1:18" ht="17.25" customHeight="1">
      <c r="A34" s="39">
        <v>18</v>
      </c>
      <c r="B34" s="116"/>
      <c r="C34" s="117"/>
      <c r="D34" s="118"/>
      <c r="E34" s="119"/>
      <c r="F34" s="113"/>
      <c r="G34" s="114"/>
      <c r="H34" s="198"/>
      <c r="I34" s="199"/>
      <c r="J34" s="115"/>
      <c r="K34" s="200"/>
      <c r="L34" s="201"/>
      <c r="M34" s="115"/>
      <c r="N34" s="62">
        <f t="shared" si="0"/>
      </c>
      <c r="O34" s="106">
        <f>IF(H34="","",INDEX('名前'!$U$4:$U$21,MATCH(H34,'名前'!$T$4:$T$21,0)))</f>
      </c>
      <c r="P34" s="106">
        <f>IF(K34="","",INDEX('名前'!$U$4:$U$21,MATCH(K34,'名前'!$T$4:$T$21,0)))</f>
      </c>
      <c r="Q34" s="106">
        <f>IF(L34="","",INDEX('名前'!$U$4:$U$37,MATCH(L34,'名前'!$T$4:$T$37,0)))</f>
      </c>
      <c r="R34" s="105"/>
    </row>
    <row r="35" spans="1:18" ht="17.25" customHeight="1">
      <c r="A35" s="39">
        <v>19</v>
      </c>
      <c r="B35" s="116"/>
      <c r="C35" s="117"/>
      <c r="D35" s="118"/>
      <c r="E35" s="119"/>
      <c r="F35" s="113"/>
      <c r="G35" s="114"/>
      <c r="H35" s="198"/>
      <c r="I35" s="199"/>
      <c r="J35" s="115"/>
      <c r="K35" s="200"/>
      <c r="L35" s="201"/>
      <c r="M35" s="115"/>
      <c r="N35" s="62">
        <f t="shared" si="0"/>
      </c>
      <c r="O35" s="106">
        <f>IF(H35="","",INDEX('名前'!$U$4:$U$21,MATCH(H35,'名前'!$T$4:$T$21,0)))</f>
      </c>
      <c r="P35" s="106">
        <f>IF(K35="","",INDEX('名前'!$U$4:$U$21,MATCH(K35,'名前'!$T$4:$T$21,0)))</f>
      </c>
      <c r="Q35" s="106">
        <f>IF(L35="","",INDEX('名前'!$U$4:$U$37,MATCH(L35,'名前'!$T$4:$T$37,0)))</f>
      </c>
      <c r="R35" s="105"/>
    </row>
    <row r="36" spans="1:18" ht="17.25" customHeight="1">
      <c r="A36" s="39">
        <v>20</v>
      </c>
      <c r="B36" s="116"/>
      <c r="C36" s="117"/>
      <c r="D36" s="118"/>
      <c r="E36" s="119"/>
      <c r="F36" s="113"/>
      <c r="G36" s="114"/>
      <c r="H36" s="198"/>
      <c r="I36" s="199"/>
      <c r="J36" s="115"/>
      <c r="K36" s="200"/>
      <c r="L36" s="201"/>
      <c r="M36" s="115"/>
      <c r="N36" s="62">
        <f t="shared" si="0"/>
      </c>
      <c r="O36" s="106">
        <f>IF(H36="","",INDEX('名前'!$U$4:$U$21,MATCH(H36,'名前'!$T$4:$T$21,0)))</f>
      </c>
      <c r="P36" s="106">
        <f>IF(K36="","",INDEX('名前'!$U$4:$U$21,MATCH(K36,'名前'!$T$4:$T$21,0)))</f>
      </c>
      <c r="Q36" s="106">
        <f>IF(L36="","",INDEX('名前'!$U$4:$U$37,MATCH(L36,'名前'!$T$4:$T$37,0)))</f>
      </c>
      <c r="R36" s="105"/>
    </row>
    <row r="37" spans="1:18" ht="17.25" customHeight="1">
      <c r="A37" s="39">
        <v>21</v>
      </c>
      <c r="B37" s="116"/>
      <c r="C37" s="117"/>
      <c r="D37" s="118"/>
      <c r="E37" s="119"/>
      <c r="F37" s="113"/>
      <c r="G37" s="114"/>
      <c r="H37" s="198"/>
      <c r="I37" s="199"/>
      <c r="J37" s="115"/>
      <c r="K37" s="200"/>
      <c r="L37" s="201"/>
      <c r="M37" s="115"/>
      <c r="N37" s="62">
        <f t="shared" si="0"/>
      </c>
      <c r="O37" s="106">
        <f>IF(H37="","",INDEX('名前'!$U$4:$U$21,MATCH(H37,'名前'!$T$4:$T$21,0)))</f>
      </c>
      <c r="P37" s="106">
        <f>IF(K37="","",INDEX('名前'!$U$4:$U$21,MATCH(K37,'名前'!$T$4:$T$21,0)))</f>
      </c>
      <c r="Q37" s="106">
        <f>IF(L37="","",INDEX('名前'!$U$4:$U$37,MATCH(L37,'名前'!$T$4:$T$37,0)))</f>
      </c>
      <c r="R37" s="105"/>
    </row>
    <row r="38" spans="1:18" ht="17.25" customHeight="1">
      <c r="A38" s="39">
        <v>22</v>
      </c>
      <c r="B38" s="116"/>
      <c r="C38" s="117"/>
      <c r="D38" s="118"/>
      <c r="E38" s="119"/>
      <c r="F38" s="113"/>
      <c r="G38" s="114"/>
      <c r="H38" s="198"/>
      <c r="I38" s="199"/>
      <c r="J38" s="115"/>
      <c r="K38" s="200"/>
      <c r="L38" s="201"/>
      <c r="M38" s="115"/>
      <c r="N38" s="62">
        <f t="shared" si="0"/>
      </c>
      <c r="O38" s="106">
        <f>IF(H38="","",INDEX('名前'!$U$4:$U$21,MATCH(H38,'名前'!$T$4:$T$21,0)))</f>
      </c>
      <c r="P38" s="106">
        <f>IF(K38="","",INDEX('名前'!$U$4:$U$21,MATCH(K38,'名前'!$T$4:$T$21,0)))</f>
      </c>
      <c r="Q38" s="106">
        <f>IF(L38="","",INDEX('名前'!$U$4:$U$37,MATCH(L38,'名前'!$T$4:$T$37,0)))</f>
      </c>
      <c r="R38" s="105"/>
    </row>
    <row r="39" spans="1:18" ht="17.25" customHeight="1">
      <c r="A39" s="39">
        <v>23</v>
      </c>
      <c r="B39" s="116"/>
      <c r="C39" s="117"/>
      <c r="D39" s="118"/>
      <c r="E39" s="119"/>
      <c r="F39" s="113"/>
      <c r="G39" s="114"/>
      <c r="H39" s="198"/>
      <c r="I39" s="199"/>
      <c r="J39" s="115"/>
      <c r="K39" s="200"/>
      <c r="L39" s="201"/>
      <c r="M39" s="115"/>
      <c r="N39" s="62">
        <f t="shared" si="0"/>
      </c>
      <c r="O39" s="106">
        <f>IF(H39="","",INDEX('名前'!$U$4:$U$21,MATCH(H39,'名前'!$T$4:$T$21,0)))</f>
      </c>
      <c r="P39" s="106">
        <f>IF(K39="","",INDEX('名前'!$U$4:$U$21,MATCH(K39,'名前'!$T$4:$T$21,0)))</f>
      </c>
      <c r="Q39" s="106">
        <f>IF(L39="","",INDEX('名前'!$U$4:$U$37,MATCH(L39,'名前'!$T$4:$T$37,0)))</f>
      </c>
      <c r="R39" s="105"/>
    </row>
    <row r="40" spans="1:18" ht="17.25" customHeight="1">
      <c r="A40" s="39">
        <v>24</v>
      </c>
      <c r="B40" s="116"/>
      <c r="C40" s="117"/>
      <c r="D40" s="118"/>
      <c r="E40" s="119"/>
      <c r="F40" s="113"/>
      <c r="G40" s="114"/>
      <c r="H40" s="198"/>
      <c r="I40" s="199"/>
      <c r="J40" s="115"/>
      <c r="K40" s="200"/>
      <c r="L40" s="201"/>
      <c r="M40" s="115"/>
      <c r="N40" s="62">
        <f t="shared" si="0"/>
      </c>
      <c r="O40" s="106">
        <f>IF(H40="","",INDEX('名前'!$U$4:$U$21,MATCH(H40,'名前'!$T$4:$T$21,0)))</f>
      </c>
      <c r="P40" s="106">
        <f>IF(K40="","",INDEX('名前'!$U$4:$U$21,MATCH(K40,'名前'!$T$4:$T$21,0)))</f>
      </c>
      <c r="Q40" s="106">
        <f>IF(L40="","",INDEX('名前'!$U$4:$U$37,MATCH(L40,'名前'!$T$4:$T$37,0)))</f>
      </c>
      <c r="R40" s="105"/>
    </row>
    <row r="41" spans="1:18" ht="17.25" customHeight="1">
      <c r="A41" s="39">
        <v>25</v>
      </c>
      <c r="B41" s="116"/>
      <c r="C41" s="117"/>
      <c r="D41" s="118"/>
      <c r="E41" s="119"/>
      <c r="F41" s="113"/>
      <c r="G41" s="114"/>
      <c r="H41" s="198"/>
      <c r="I41" s="199"/>
      <c r="J41" s="115"/>
      <c r="K41" s="200"/>
      <c r="L41" s="201"/>
      <c r="M41" s="115"/>
      <c r="N41" s="62">
        <f t="shared" si="0"/>
      </c>
      <c r="O41" s="106">
        <f>IF(H41="","",INDEX('名前'!$U$4:$U$21,MATCH(H41,'名前'!$T$4:$T$21,0)))</f>
      </c>
      <c r="P41" s="106">
        <f>IF(K41="","",INDEX('名前'!$U$4:$U$21,MATCH(K41,'名前'!$T$4:$T$21,0)))</f>
      </c>
      <c r="Q41" s="106">
        <f>IF(L41="","",INDEX('名前'!$U$4:$U$37,MATCH(L41,'名前'!$T$4:$T$37,0)))</f>
      </c>
      <c r="R41" s="105"/>
    </row>
    <row r="42" spans="1:18" ht="17.25" customHeight="1">
      <c r="A42" s="39">
        <v>26</v>
      </c>
      <c r="B42" s="116"/>
      <c r="C42" s="117"/>
      <c r="D42" s="118"/>
      <c r="E42" s="119"/>
      <c r="F42" s="113"/>
      <c r="G42" s="114"/>
      <c r="H42" s="198"/>
      <c r="I42" s="199"/>
      <c r="J42" s="115"/>
      <c r="K42" s="200"/>
      <c r="L42" s="201"/>
      <c r="M42" s="115"/>
      <c r="N42" s="62">
        <f t="shared" si="0"/>
      </c>
      <c r="O42" s="106">
        <f>IF(H42="","",INDEX('名前'!$U$4:$U$21,MATCH(H42,'名前'!$T$4:$T$21,0)))</f>
      </c>
      <c r="P42" s="106">
        <f>IF(K42="","",INDEX('名前'!$U$4:$U$21,MATCH(K42,'名前'!$T$4:$T$21,0)))</f>
      </c>
      <c r="Q42" s="106">
        <f>IF(L42="","",INDEX('名前'!$U$4:$U$37,MATCH(L42,'名前'!$T$4:$T$37,0)))</f>
      </c>
      <c r="R42" s="105"/>
    </row>
    <row r="43" spans="1:18" ht="17.25" customHeight="1">
      <c r="A43" s="39">
        <v>27</v>
      </c>
      <c r="B43" s="116"/>
      <c r="C43" s="117"/>
      <c r="D43" s="118"/>
      <c r="E43" s="119"/>
      <c r="F43" s="113"/>
      <c r="G43" s="114"/>
      <c r="H43" s="198"/>
      <c r="I43" s="199"/>
      <c r="J43" s="115"/>
      <c r="K43" s="200"/>
      <c r="L43" s="201"/>
      <c r="M43" s="115"/>
      <c r="N43" s="62">
        <f t="shared" si="0"/>
      </c>
      <c r="O43" s="106">
        <f>IF(H43="","",INDEX('名前'!$U$4:$U$21,MATCH(H43,'名前'!$T$4:$T$21,0)))</f>
      </c>
      <c r="P43" s="106">
        <f>IF(K43="","",INDEX('名前'!$U$4:$U$21,MATCH(K43,'名前'!$T$4:$T$21,0)))</f>
      </c>
      <c r="Q43" s="106">
        <f>IF(L43="","",INDEX('名前'!$U$4:$U$37,MATCH(L43,'名前'!$T$4:$T$37,0)))</f>
      </c>
      <c r="R43" s="105"/>
    </row>
    <row r="44" spans="1:18" ht="17.25" customHeight="1">
      <c r="A44" s="39">
        <v>28</v>
      </c>
      <c r="B44" s="116"/>
      <c r="C44" s="117"/>
      <c r="D44" s="118"/>
      <c r="E44" s="119"/>
      <c r="F44" s="113"/>
      <c r="G44" s="114"/>
      <c r="H44" s="198"/>
      <c r="I44" s="199"/>
      <c r="J44" s="115"/>
      <c r="K44" s="200"/>
      <c r="L44" s="201"/>
      <c r="M44" s="115"/>
      <c r="N44" s="62">
        <f t="shared" si="0"/>
      </c>
      <c r="O44" s="106">
        <f>IF(H44="","",INDEX('名前'!$U$4:$U$21,MATCH(H44,'名前'!$T$4:$T$21,0)))</f>
      </c>
      <c r="P44" s="106">
        <f>IF(K44="","",INDEX('名前'!$U$4:$U$21,MATCH(K44,'名前'!$T$4:$T$21,0)))</f>
      </c>
      <c r="Q44" s="106">
        <f>IF(L44="","",INDEX('名前'!$U$4:$U$37,MATCH(L44,'名前'!$T$4:$T$37,0)))</f>
      </c>
      <c r="R44" s="105"/>
    </row>
    <row r="45" spans="1:18" ht="17.25" customHeight="1">
      <c r="A45" s="39">
        <v>29</v>
      </c>
      <c r="B45" s="116"/>
      <c r="C45" s="117"/>
      <c r="D45" s="118"/>
      <c r="E45" s="119"/>
      <c r="F45" s="113"/>
      <c r="G45" s="114"/>
      <c r="H45" s="198"/>
      <c r="I45" s="199"/>
      <c r="J45" s="115"/>
      <c r="K45" s="200"/>
      <c r="L45" s="201"/>
      <c r="M45" s="115"/>
      <c r="N45" s="62">
        <f t="shared" si="0"/>
      </c>
      <c r="O45" s="106">
        <f>IF(H45="","",INDEX('名前'!$U$4:$U$21,MATCH(H45,'名前'!$T$4:$T$21,0)))</f>
      </c>
      <c r="P45" s="106">
        <f>IF(K45="","",INDEX('名前'!$U$4:$U$21,MATCH(K45,'名前'!$T$4:$T$21,0)))</f>
      </c>
      <c r="Q45" s="106">
        <f>IF(L45="","",INDEX('名前'!$U$4:$U$37,MATCH(L45,'名前'!$T$4:$T$37,0)))</f>
      </c>
      <c r="R45" s="105"/>
    </row>
    <row r="46" spans="1:18" ht="17.25" customHeight="1">
      <c r="A46" s="39">
        <v>30</v>
      </c>
      <c r="B46" s="116"/>
      <c r="C46" s="117"/>
      <c r="D46" s="118"/>
      <c r="E46" s="119"/>
      <c r="F46" s="113"/>
      <c r="G46" s="114"/>
      <c r="H46" s="198"/>
      <c r="I46" s="199"/>
      <c r="J46" s="115"/>
      <c r="K46" s="200"/>
      <c r="L46" s="201"/>
      <c r="M46" s="115"/>
      <c r="N46" s="62">
        <f t="shared" si="0"/>
      </c>
      <c r="O46" s="106">
        <f>IF(H46="","",INDEX('名前'!$U$4:$U$21,MATCH(H46,'名前'!$T$4:$T$21,0)))</f>
      </c>
      <c r="P46" s="106">
        <f>IF(K46="","",INDEX('名前'!$U$4:$U$21,MATCH(K46,'名前'!$T$4:$T$21,0)))</f>
      </c>
      <c r="Q46" s="106">
        <f>IF(L46="","",INDEX('名前'!$U$4:$U$37,MATCH(L46,'名前'!$T$4:$T$37,0)))</f>
      </c>
      <c r="R46" s="105"/>
    </row>
    <row r="47" spans="1:18" ht="17.25" customHeight="1">
      <c r="A47" s="39">
        <v>31</v>
      </c>
      <c r="B47" s="116"/>
      <c r="C47" s="117"/>
      <c r="D47" s="118"/>
      <c r="E47" s="119"/>
      <c r="F47" s="113"/>
      <c r="G47" s="114"/>
      <c r="H47" s="198"/>
      <c r="I47" s="199"/>
      <c r="J47" s="115"/>
      <c r="K47" s="200"/>
      <c r="L47" s="201"/>
      <c r="M47" s="115"/>
      <c r="N47" s="62">
        <f t="shared" si="0"/>
      </c>
      <c r="O47" s="106">
        <f>IF(H47="","",INDEX('名前'!$U$4:$U$21,MATCH(H47,'名前'!$T$4:$T$21,0)))</f>
      </c>
      <c r="P47" s="106">
        <f>IF(K47="","",INDEX('名前'!$U$4:$U$21,MATCH(K47,'名前'!$T$4:$T$21,0)))</f>
      </c>
      <c r="Q47" s="106">
        <f>IF(L47="","",INDEX('名前'!$U$4:$U$37,MATCH(L47,'名前'!$T$4:$T$37,0)))</f>
      </c>
      <c r="R47" s="105"/>
    </row>
    <row r="48" spans="1:18" ht="17.25" customHeight="1">
      <c r="A48" s="39">
        <v>32</v>
      </c>
      <c r="B48" s="116"/>
      <c r="C48" s="117"/>
      <c r="D48" s="118"/>
      <c r="E48" s="119"/>
      <c r="F48" s="113"/>
      <c r="G48" s="114"/>
      <c r="H48" s="198"/>
      <c r="I48" s="199"/>
      <c r="J48" s="115"/>
      <c r="K48" s="200"/>
      <c r="L48" s="201"/>
      <c r="M48" s="115"/>
      <c r="N48" s="62">
        <f t="shared" si="0"/>
      </c>
      <c r="O48" s="106">
        <f>IF(H48="","",INDEX('名前'!$U$4:$U$21,MATCH(H48,'名前'!$T$4:$T$21,0)))</f>
      </c>
      <c r="P48" s="106">
        <f>IF(K48="","",INDEX('名前'!$U$4:$U$21,MATCH(K48,'名前'!$T$4:$T$21,0)))</f>
      </c>
      <c r="Q48" s="106">
        <f>IF(L48="","",INDEX('名前'!$U$4:$U$37,MATCH(L48,'名前'!$T$4:$T$37,0)))</f>
      </c>
      <c r="R48" s="105"/>
    </row>
    <row r="49" spans="1:18" ht="17.25" customHeight="1">
      <c r="A49" s="39">
        <v>33</v>
      </c>
      <c r="B49" s="116"/>
      <c r="C49" s="117"/>
      <c r="D49" s="118"/>
      <c r="E49" s="119"/>
      <c r="F49" s="113"/>
      <c r="G49" s="114"/>
      <c r="H49" s="198"/>
      <c r="I49" s="199"/>
      <c r="J49" s="115"/>
      <c r="K49" s="200"/>
      <c r="L49" s="201"/>
      <c r="M49" s="115"/>
      <c r="N49" s="62">
        <f t="shared" si="0"/>
      </c>
      <c r="O49" s="106">
        <f>IF(H49="","",INDEX('名前'!$U$4:$U$21,MATCH(H49,'名前'!$T$4:$T$21,0)))</f>
      </c>
      <c r="P49" s="106">
        <f>IF(K49="","",INDEX('名前'!$U$4:$U$21,MATCH(K49,'名前'!$T$4:$T$21,0)))</f>
      </c>
      <c r="Q49" s="106">
        <f>IF(L49="","",INDEX('名前'!$U$4:$U$37,MATCH(L49,'名前'!$T$4:$T$37,0)))</f>
      </c>
      <c r="R49" s="105"/>
    </row>
    <row r="50" spans="1:18" ht="17.25" customHeight="1">
      <c r="A50" s="39">
        <v>34</v>
      </c>
      <c r="B50" s="116"/>
      <c r="C50" s="117"/>
      <c r="D50" s="118"/>
      <c r="E50" s="119"/>
      <c r="F50" s="113"/>
      <c r="G50" s="114"/>
      <c r="H50" s="198"/>
      <c r="I50" s="199"/>
      <c r="J50" s="115"/>
      <c r="K50" s="200"/>
      <c r="L50" s="201"/>
      <c r="M50" s="115"/>
      <c r="N50" s="62">
        <f t="shared" si="0"/>
      </c>
      <c r="O50" s="106">
        <f>IF(H50="","",INDEX('名前'!$U$4:$U$21,MATCH(H50,'名前'!$T$4:$T$21,0)))</f>
      </c>
      <c r="P50" s="106">
        <f>IF(K50="","",INDEX('名前'!$U$4:$U$21,MATCH(K50,'名前'!$T$4:$T$21,0)))</f>
      </c>
      <c r="Q50" s="106">
        <f>IF(L50="","",INDEX('名前'!$U$4:$U$37,MATCH(L50,'名前'!$T$4:$T$37,0)))</f>
      </c>
      <c r="R50" s="105"/>
    </row>
    <row r="51" spans="1:18" ht="17.25" customHeight="1">
      <c r="A51" s="39">
        <v>35</v>
      </c>
      <c r="B51" s="116"/>
      <c r="C51" s="117"/>
      <c r="D51" s="118"/>
      <c r="E51" s="119"/>
      <c r="F51" s="113"/>
      <c r="G51" s="114"/>
      <c r="H51" s="198"/>
      <c r="I51" s="199"/>
      <c r="J51" s="115"/>
      <c r="K51" s="200"/>
      <c r="L51" s="201"/>
      <c r="M51" s="115"/>
      <c r="N51" s="62">
        <f t="shared" si="0"/>
      </c>
      <c r="O51" s="106">
        <f>IF(H51="","",INDEX('名前'!$U$4:$U$21,MATCH(H51,'名前'!$T$4:$T$21,0)))</f>
      </c>
      <c r="P51" s="106">
        <f>IF(K51="","",INDEX('名前'!$U$4:$U$21,MATCH(K51,'名前'!$T$4:$T$21,0)))</f>
      </c>
      <c r="Q51" s="106">
        <f>IF(L51="","",INDEX('名前'!$U$4:$U$37,MATCH(L51,'名前'!$T$4:$T$37,0)))</f>
      </c>
      <c r="R51" s="105"/>
    </row>
    <row r="52" spans="1:18" ht="17.25" customHeight="1">
      <c r="A52" s="39">
        <v>36</v>
      </c>
      <c r="B52" s="116"/>
      <c r="C52" s="117"/>
      <c r="D52" s="118"/>
      <c r="E52" s="119"/>
      <c r="F52" s="113"/>
      <c r="G52" s="114"/>
      <c r="H52" s="198"/>
      <c r="I52" s="199"/>
      <c r="J52" s="115"/>
      <c r="K52" s="200"/>
      <c r="L52" s="201"/>
      <c r="M52" s="115"/>
      <c r="N52" s="62">
        <f t="shared" si="0"/>
      </c>
      <c r="O52" s="106">
        <f>IF(H52="","",INDEX('名前'!$U$4:$U$21,MATCH(H52,'名前'!$T$4:$T$21,0)))</f>
      </c>
      <c r="P52" s="106">
        <f>IF(K52="","",INDEX('名前'!$U$4:$U$21,MATCH(K52,'名前'!$T$4:$T$21,0)))</f>
      </c>
      <c r="Q52" s="106">
        <f>IF(L52="","",INDEX('名前'!$U$4:$U$37,MATCH(L52,'名前'!$T$4:$T$37,0)))</f>
      </c>
      <c r="R52" s="105"/>
    </row>
    <row r="53" spans="1:18" ht="17.25" customHeight="1">
      <c r="A53" s="39">
        <v>37</v>
      </c>
      <c r="B53" s="116"/>
      <c r="C53" s="117"/>
      <c r="D53" s="118"/>
      <c r="E53" s="119"/>
      <c r="F53" s="113"/>
      <c r="G53" s="114"/>
      <c r="H53" s="198"/>
      <c r="I53" s="199"/>
      <c r="J53" s="115"/>
      <c r="K53" s="200"/>
      <c r="L53" s="201"/>
      <c r="M53" s="115"/>
      <c r="N53" s="62">
        <f t="shared" si="0"/>
      </c>
      <c r="O53" s="106">
        <f>IF(H53="","",INDEX('名前'!$U$4:$U$21,MATCH(H53,'名前'!$T$4:$T$21,0)))</f>
      </c>
      <c r="P53" s="106">
        <f>IF(K53="","",INDEX('名前'!$U$4:$U$21,MATCH(K53,'名前'!$T$4:$T$21,0)))</f>
      </c>
      <c r="Q53" s="106">
        <f>IF(L53="","",INDEX('名前'!$U$4:$U$37,MATCH(L53,'名前'!$T$4:$T$37,0)))</f>
      </c>
      <c r="R53" s="105"/>
    </row>
    <row r="54" spans="1:18" ht="17.25" customHeight="1">
      <c r="A54" s="39">
        <v>38</v>
      </c>
      <c r="B54" s="116"/>
      <c r="C54" s="117"/>
      <c r="D54" s="118"/>
      <c r="E54" s="119"/>
      <c r="F54" s="113"/>
      <c r="G54" s="114"/>
      <c r="H54" s="198"/>
      <c r="I54" s="199"/>
      <c r="J54" s="115"/>
      <c r="K54" s="200"/>
      <c r="L54" s="201"/>
      <c r="M54" s="115"/>
      <c r="N54" s="62">
        <f t="shared" si="0"/>
      </c>
      <c r="O54" s="106">
        <f>IF(H54="","",INDEX('名前'!$U$4:$U$21,MATCH(H54,'名前'!$T$4:$T$21,0)))</f>
      </c>
      <c r="P54" s="106">
        <f>IF(K54="","",INDEX('名前'!$U$4:$U$21,MATCH(K54,'名前'!$T$4:$T$21,0)))</f>
      </c>
      <c r="Q54" s="106">
        <f>IF(L54="","",INDEX('名前'!$U$4:$U$37,MATCH(L54,'名前'!$T$4:$T$37,0)))</f>
      </c>
      <c r="R54" s="105"/>
    </row>
    <row r="55" spans="1:18" ht="17.25" customHeight="1">
      <c r="A55" s="39">
        <v>39</v>
      </c>
      <c r="B55" s="116"/>
      <c r="C55" s="117"/>
      <c r="D55" s="118"/>
      <c r="E55" s="119"/>
      <c r="F55" s="113"/>
      <c r="G55" s="114"/>
      <c r="H55" s="198"/>
      <c r="I55" s="199"/>
      <c r="J55" s="115"/>
      <c r="K55" s="200"/>
      <c r="L55" s="201"/>
      <c r="M55" s="115"/>
      <c r="N55" s="62">
        <f t="shared" si="0"/>
      </c>
      <c r="O55" s="106">
        <f>IF(H55="","",INDEX('名前'!$U$4:$U$21,MATCH(H55,'名前'!$T$4:$T$21,0)))</f>
      </c>
      <c r="P55" s="106">
        <f>IF(K55="","",INDEX('名前'!$U$4:$U$21,MATCH(K55,'名前'!$T$4:$T$21,0)))</f>
      </c>
      <c r="Q55" s="106">
        <f>IF(L55="","",INDEX('名前'!$U$4:$U$37,MATCH(L55,'名前'!$T$4:$T$37,0)))</f>
      </c>
      <c r="R55" s="105"/>
    </row>
    <row r="56" spans="1:18" ht="17.25" customHeight="1">
      <c r="A56" s="39">
        <v>40</v>
      </c>
      <c r="B56" s="116"/>
      <c r="C56" s="117"/>
      <c r="D56" s="118"/>
      <c r="E56" s="119"/>
      <c r="F56" s="113"/>
      <c r="G56" s="114"/>
      <c r="H56" s="198"/>
      <c r="I56" s="199"/>
      <c r="J56" s="115"/>
      <c r="K56" s="200"/>
      <c r="L56" s="201"/>
      <c r="M56" s="115"/>
      <c r="N56" s="62">
        <f t="shared" si="0"/>
      </c>
      <c r="O56" s="106">
        <f>IF(H56="","",INDEX('名前'!$U$4:$U$21,MATCH(H56,'名前'!$T$4:$T$21,0)))</f>
      </c>
      <c r="P56" s="106">
        <f>IF(K56="","",INDEX('名前'!$U$4:$U$21,MATCH(K56,'名前'!$T$4:$T$21,0)))</f>
      </c>
      <c r="Q56" s="106">
        <f>IF(L56="","",INDEX('名前'!$U$4:$U$37,MATCH(L56,'名前'!$T$4:$T$37,0)))</f>
      </c>
      <c r="R56" s="105"/>
    </row>
    <row r="57" spans="1:18" ht="17.25" customHeight="1">
      <c r="A57" s="39">
        <v>41</v>
      </c>
      <c r="B57" s="116"/>
      <c r="C57" s="117"/>
      <c r="D57" s="118"/>
      <c r="E57" s="119"/>
      <c r="F57" s="113"/>
      <c r="G57" s="114"/>
      <c r="H57" s="198"/>
      <c r="I57" s="199"/>
      <c r="J57" s="115"/>
      <c r="K57" s="200"/>
      <c r="L57" s="201"/>
      <c r="M57" s="115"/>
      <c r="N57" s="62">
        <f t="shared" si="0"/>
      </c>
      <c r="O57" s="106">
        <f>IF(H57="","",INDEX('名前'!$U$4:$U$21,MATCH(H57,'名前'!$T$4:$T$21,0)))</f>
      </c>
      <c r="P57" s="106">
        <f>IF(K57="","",INDEX('名前'!$U$4:$U$21,MATCH(K57,'名前'!$T$4:$T$21,0)))</f>
      </c>
      <c r="Q57" s="106">
        <f>IF(L57="","",INDEX('名前'!$U$4:$U$37,MATCH(L57,'名前'!$T$4:$T$37,0)))</f>
      </c>
      <c r="R57" s="105"/>
    </row>
    <row r="58" spans="1:18" ht="17.25" customHeight="1">
      <c r="A58" s="39">
        <v>42</v>
      </c>
      <c r="B58" s="116"/>
      <c r="C58" s="117"/>
      <c r="D58" s="118"/>
      <c r="E58" s="119"/>
      <c r="F58" s="113"/>
      <c r="G58" s="114"/>
      <c r="H58" s="198"/>
      <c r="I58" s="199"/>
      <c r="J58" s="115"/>
      <c r="K58" s="200"/>
      <c r="L58" s="201"/>
      <c r="M58" s="115"/>
      <c r="N58" s="62">
        <f t="shared" si="0"/>
      </c>
      <c r="O58" s="106">
        <f>IF(H58="","",INDEX('名前'!$U$4:$U$21,MATCH(H58,'名前'!$T$4:$T$21,0)))</f>
      </c>
      <c r="P58" s="106">
        <f>IF(K58="","",INDEX('名前'!$U$4:$U$21,MATCH(K58,'名前'!$T$4:$T$21,0)))</f>
      </c>
      <c r="Q58" s="106">
        <f>IF(L58="","",INDEX('名前'!$U$4:$U$37,MATCH(L58,'名前'!$T$4:$T$37,0)))</f>
      </c>
      <c r="R58" s="105"/>
    </row>
    <row r="59" spans="1:18" ht="17.25" customHeight="1">
      <c r="A59" s="39">
        <v>43</v>
      </c>
      <c r="B59" s="116"/>
      <c r="C59" s="117"/>
      <c r="D59" s="118"/>
      <c r="E59" s="119"/>
      <c r="F59" s="113"/>
      <c r="G59" s="114"/>
      <c r="H59" s="198"/>
      <c r="I59" s="199"/>
      <c r="J59" s="115"/>
      <c r="K59" s="200"/>
      <c r="L59" s="201"/>
      <c r="M59" s="115"/>
      <c r="N59" s="62">
        <f t="shared" si="0"/>
      </c>
      <c r="O59" s="106">
        <f>IF(H59="","",INDEX('名前'!$U$4:$U$21,MATCH(H59,'名前'!$T$4:$T$21,0)))</f>
      </c>
      <c r="P59" s="106">
        <f>IF(K59="","",INDEX('名前'!$U$4:$U$21,MATCH(K59,'名前'!$T$4:$T$21,0)))</f>
      </c>
      <c r="Q59" s="106">
        <f>IF(L59="","",INDEX('名前'!$U$4:$U$37,MATCH(L59,'名前'!$T$4:$T$37,0)))</f>
      </c>
      <c r="R59" s="105"/>
    </row>
    <row r="60" spans="1:18" ht="17.25" customHeight="1">
      <c r="A60" s="39">
        <v>44</v>
      </c>
      <c r="B60" s="116"/>
      <c r="C60" s="117"/>
      <c r="D60" s="118"/>
      <c r="E60" s="119"/>
      <c r="F60" s="113"/>
      <c r="G60" s="114"/>
      <c r="H60" s="198"/>
      <c r="I60" s="199"/>
      <c r="J60" s="115"/>
      <c r="K60" s="200"/>
      <c r="L60" s="201"/>
      <c r="M60" s="115"/>
      <c r="N60" s="62">
        <f t="shared" si="0"/>
      </c>
      <c r="O60" s="106">
        <f>IF(H60="","",INDEX('名前'!$U$4:$U$21,MATCH(H60,'名前'!$T$4:$T$21,0)))</f>
      </c>
      <c r="P60" s="106">
        <f>IF(K60="","",INDEX('名前'!$U$4:$U$21,MATCH(K60,'名前'!$T$4:$T$21,0)))</f>
      </c>
      <c r="Q60" s="106">
        <f>IF(L60="","",INDEX('名前'!$U$4:$U$37,MATCH(L60,'名前'!$T$4:$T$37,0)))</f>
      </c>
      <c r="R60" s="105"/>
    </row>
    <row r="61" spans="1:18" ht="17.25" customHeight="1">
      <c r="A61" s="39">
        <v>45</v>
      </c>
      <c r="B61" s="116"/>
      <c r="C61" s="117"/>
      <c r="D61" s="118"/>
      <c r="E61" s="119"/>
      <c r="F61" s="113"/>
      <c r="G61" s="114"/>
      <c r="H61" s="198"/>
      <c r="I61" s="199"/>
      <c r="J61" s="115"/>
      <c r="K61" s="200"/>
      <c r="L61" s="201"/>
      <c r="M61" s="115"/>
      <c r="N61" s="62">
        <f t="shared" si="0"/>
      </c>
      <c r="O61" s="106">
        <f>IF(H61="","",INDEX('名前'!$U$4:$U$21,MATCH(H61,'名前'!$T$4:$T$21,0)))</f>
      </c>
      <c r="P61" s="106">
        <f>IF(K61="","",INDEX('名前'!$U$4:$U$21,MATCH(K61,'名前'!$T$4:$T$21,0)))</f>
      </c>
      <c r="Q61" s="106">
        <f>IF(L61="","",INDEX('名前'!$U$4:$U$37,MATCH(L61,'名前'!$T$4:$T$37,0)))</f>
      </c>
      <c r="R61" s="105"/>
    </row>
    <row r="62" spans="1:18" ht="17.25" customHeight="1">
      <c r="A62" s="39">
        <v>46</v>
      </c>
      <c r="B62" s="116"/>
      <c r="C62" s="117"/>
      <c r="D62" s="118"/>
      <c r="E62" s="119"/>
      <c r="F62" s="113"/>
      <c r="G62" s="114"/>
      <c r="H62" s="198"/>
      <c r="I62" s="199"/>
      <c r="J62" s="115"/>
      <c r="K62" s="200"/>
      <c r="L62" s="201"/>
      <c r="M62" s="115"/>
      <c r="N62" s="62">
        <f t="shared" si="0"/>
      </c>
      <c r="O62" s="106">
        <f>IF(H62="","",INDEX('名前'!$U$4:$U$21,MATCH(H62,'名前'!$T$4:$T$21,0)))</f>
      </c>
      <c r="P62" s="106">
        <f>IF(K62="","",INDEX('名前'!$U$4:$U$21,MATCH(K62,'名前'!$T$4:$T$21,0)))</f>
      </c>
      <c r="Q62" s="106">
        <f>IF(L62="","",INDEX('名前'!$U$4:$U$37,MATCH(L62,'名前'!$T$4:$T$37,0)))</f>
      </c>
      <c r="R62" s="105"/>
    </row>
    <row r="63" spans="1:18" ht="17.25" customHeight="1">
      <c r="A63" s="39">
        <v>47</v>
      </c>
      <c r="B63" s="116"/>
      <c r="C63" s="117"/>
      <c r="D63" s="118"/>
      <c r="E63" s="119"/>
      <c r="F63" s="113"/>
      <c r="G63" s="114"/>
      <c r="H63" s="198"/>
      <c r="I63" s="199"/>
      <c r="J63" s="115"/>
      <c r="K63" s="200"/>
      <c r="L63" s="201"/>
      <c r="M63" s="115"/>
      <c r="N63" s="62">
        <f t="shared" si="0"/>
      </c>
      <c r="O63" s="106">
        <f>IF(H63="","",INDEX('名前'!$U$4:$U$21,MATCH(H63,'名前'!$T$4:$T$21,0)))</f>
      </c>
      <c r="P63" s="106">
        <f>IF(K63="","",INDEX('名前'!$U$4:$U$21,MATCH(K63,'名前'!$T$4:$T$21,0)))</f>
      </c>
      <c r="Q63" s="106">
        <f>IF(L63="","",INDEX('名前'!$U$4:$U$37,MATCH(L63,'名前'!$T$4:$T$37,0)))</f>
      </c>
      <c r="R63" s="105"/>
    </row>
    <row r="64" spans="1:18" ht="17.25" customHeight="1">
      <c r="A64" s="39">
        <v>48</v>
      </c>
      <c r="B64" s="116"/>
      <c r="C64" s="117"/>
      <c r="D64" s="118"/>
      <c r="E64" s="119"/>
      <c r="F64" s="113"/>
      <c r="G64" s="114"/>
      <c r="H64" s="198"/>
      <c r="I64" s="199"/>
      <c r="J64" s="115"/>
      <c r="K64" s="200"/>
      <c r="L64" s="201"/>
      <c r="M64" s="115"/>
      <c r="N64" s="62">
        <f t="shared" si="0"/>
      </c>
      <c r="O64" s="106">
        <f>IF(H64="","",INDEX('名前'!$U$4:$U$21,MATCH(H64,'名前'!$T$4:$T$21,0)))</f>
      </c>
      <c r="P64" s="106">
        <f>IF(K64="","",INDEX('名前'!$U$4:$U$21,MATCH(K64,'名前'!$T$4:$T$21,0)))</f>
      </c>
      <c r="Q64" s="106">
        <f>IF(L64="","",INDEX('名前'!$U$4:$U$37,MATCH(L64,'名前'!$T$4:$T$37,0)))</f>
      </c>
      <c r="R64" s="105"/>
    </row>
    <row r="65" spans="1:18" ht="17.25" customHeight="1">
      <c r="A65" s="39">
        <v>49</v>
      </c>
      <c r="B65" s="116"/>
      <c r="C65" s="117"/>
      <c r="D65" s="118"/>
      <c r="E65" s="119"/>
      <c r="F65" s="113"/>
      <c r="G65" s="114"/>
      <c r="H65" s="198"/>
      <c r="I65" s="199"/>
      <c r="J65" s="115"/>
      <c r="K65" s="200"/>
      <c r="L65" s="201"/>
      <c r="M65" s="115"/>
      <c r="N65" s="62">
        <f t="shared" si="0"/>
      </c>
      <c r="O65" s="106">
        <f>IF(H65="","",INDEX('名前'!$U$4:$U$21,MATCH(H65,'名前'!$T$4:$T$21,0)))</f>
      </c>
      <c r="P65" s="106">
        <f>IF(K65="","",INDEX('名前'!$U$4:$U$21,MATCH(K65,'名前'!$T$4:$T$21,0)))</f>
      </c>
      <c r="Q65" s="106">
        <f>IF(L65="","",INDEX('名前'!$U$4:$U$37,MATCH(L65,'名前'!$T$4:$T$37,0)))</f>
      </c>
      <c r="R65" s="105"/>
    </row>
    <row r="66" spans="1:18" ht="17.25" customHeight="1">
      <c r="A66" s="39">
        <v>50</v>
      </c>
      <c r="B66" s="116"/>
      <c r="C66" s="117"/>
      <c r="D66" s="118"/>
      <c r="E66" s="119"/>
      <c r="F66" s="113"/>
      <c r="G66" s="114"/>
      <c r="H66" s="198"/>
      <c r="I66" s="199"/>
      <c r="J66" s="115"/>
      <c r="K66" s="200"/>
      <c r="L66" s="201"/>
      <c r="M66" s="115"/>
      <c r="N66" s="62">
        <f t="shared" si="0"/>
      </c>
      <c r="O66" s="106">
        <f>IF(H66="","",INDEX('名前'!$U$4:$U$21,MATCH(H66,'名前'!$T$4:$T$21,0)))</f>
      </c>
      <c r="P66" s="106">
        <f>IF(K66="","",INDEX('名前'!$U$4:$U$21,MATCH(K66,'名前'!$T$4:$T$21,0)))</f>
      </c>
      <c r="Q66" s="106">
        <f>IF(L66="","",INDEX('名前'!$U$4:$U$37,MATCH(L66,'名前'!$T$4:$T$37,0)))</f>
      </c>
      <c r="R66" s="105"/>
    </row>
    <row r="67" spans="1:18" ht="17.25" customHeight="1">
      <c r="A67" s="39">
        <v>51</v>
      </c>
      <c r="B67" s="116"/>
      <c r="C67" s="117"/>
      <c r="D67" s="118"/>
      <c r="E67" s="119"/>
      <c r="F67" s="113"/>
      <c r="G67" s="114"/>
      <c r="H67" s="198"/>
      <c r="I67" s="199"/>
      <c r="J67" s="115"/>
      <c r="K67" s="200"/>
      <c r="L67" s="201"/>
      <c r="M67" s="115"/>
      <c r="N67" s="62">
        <f t="shared" si="0"/>
      </c>
      <c r="O67" s="106">
        <f>IF(H67="","",INDEX('名前'!$U$4:$U$21,MATCH(H67,'名前'!$T$4:$T$21,0)))</f>
      </c>
      <c r="P67" s="106">
        <f>IF(K67="","",INDEX('名前'!$U$4:$U$21,MATCH(K67,'名前'!$T$4:$T$21,0)))</f>
      </c>
      <c r="Q67" s="106">
        <f>IF(L67="","",INDEX('名前'!$U$4:$U$37,MATCH(L67,'名前'!$T$4:$T$37,0)))</f>
      </c>
      <c r="R67" s="105"/>
    </row>
    <row r="68" spans="1:18" ht="17.25" customHeight="1">
      <c r="A68" s="39">
        <v>52</v>
      </c>
      <c r="B68" s="116"/>
      <c r="C68" s="117"/>
      <c r="D68" s="118"/>
      <c r="E68" s="119"/>
      <c r="F68" s="113"/>
      <c r="G68" s="114"/>
      <c r="H68" s="198"/>
      <c r="I68" s="199"/>
      <c r="J68" s="115"/>
      <c r="K68" s="200"/>
      <c r="L68" s="201"/>
      <c r="M68" s="115"/>
      <c r="N68" s="62">
        <f t="shared" si="0"/>
      </c>
      <c r="O68" s="106">
        <f>IF(H68="","",INDEX('名前'!$U$4:$U$21,MATCH(H68,'名前'!$T$4:$T$21,0)))</f>
      </c>
      <c r="P68" s="106">
        <f>IF(K68="","",INDEX('名前'!$U$4:$U$21,MATCH(K68,'名前'!$T$4:$T$21,0)))</f>
      </c>
      <c r="Q68" s="106">
        <f>IF(L68="","",INDEX('名前'!$U$4:$U$37,MATCH(L68,'名前'!$T$4:$T$37,0)))</f>
      </c>
      <c r="R68" s="105"/>
    </row>
    <row r="69" spans="1:18" ht="17.25" customHeight="1">
      <c r="A69" s="39">
        <v>53</v>
      </c>
      <c r="B69" s="116"/>
      <c r="C69" s="117"/>
      <c r="D69" s="118"/>
      <c r="E69" s="119"/>
      <c r="F69" s="113"/>
      <c r="G69" s="114"/>
      <c r="H69" s="198"/>
      <c r="I69" s="199"/>
      <c r="J69" s="115"/>
      <c r="K69" s="200"/>
      <c r="L69" s="201"/>
      <c r="M69" s="115"/>
      <c r="N69" s="62">
        <f t="shared" si="0"/>
      </c>
      <c r="O69" s="106">
        <f>IF(H69="","",INDEX('名前'!$U$4:$U$21,MATCH(H69,'名前'!$T$4:$T$21,0)))</f>
      </c>
      <c r="P69" s="106">
        <f>IF(K69="","",INDEX('名前'!$U$4:$U$21,MATCH(K69,'名前'!$T$4:$T$21,0)))</f>
      </c>
      <c r="Q69" s="106">
        <f>IF(L69="","",INDEX('名前'!$U$4:$U$37,MATCH(L69,'名前'!$T$4:$T$37,0)))</f>
      </c>
      <c r="R69" s="105"/>
    </row>
    <row r="70" spans="1:18" ht="17.25" customHeight="1">
      <c r="A70" s="39">
        <v>54</v>
      </c>
      <c r="B70" s="116"/>
      <c r="C70" s="117"/>
      <c r="D70" s="118"/>
      <c r="E70" s="119"/>
      <c r="F70" s="113"/>
      <c r="G70" s="114"/>
      <c r="H70" s="198"/>
      <c r="I70" s="199"/>
      <c r="J70" s="115"/>
      <c r="K70" s="200"/>
      <c r="L70" s="201"/>
      <c r="M70" s="115"/>
      <c r="N70" s="62">
        <f t="shared" si="0"/>
      </c>
      <c r="O70" s="106">
        <f>IF(H70="","",INDEX('名前'!$U$4:$U$21,MATCH(H70,'名前'!$T$4:$T$21,0)))</f>
      </c>
      <c r="P70" s="106">
        <f>IF(K70="","",INDEX('名前'!$U$4:$U$21,MATCH(K70,'名前'!$T$4:$T$21,0)))</f>
      </c>
      <c r="Q70" s="106">
        <f>IF(L70="","",INDEX('名前'!$U$4:$U$37,MATCH(L70,'名前'!$T$4:$T$37,0)))</f>
      </c>
      <c r="R70" s="105"/>
    </row>
    <row r="71" spans="1:18" ht="17.25" customHeight="1">
      <c r="A71" s="39">
        <v>55</v>
      </c>
      <c r="B71" s="116"/>
      <c r="C71" s="117"/>
      <c r="D71" s="118"/>
      <c r="E71" s="119"/>
      <c r="F71" s="113"/>
      <c r="G71" s="114"/>
      <c r="H71" s="198"/>
      <c r="I71" s="199"/>
      <c r="J71" s="115"/>
      <c r="K71" s="200"/>
      <c r="L71" s="201"/>
      <c r="M71" s="115"/>
      <c r="N71" s="62">
        <f t="shared" si="0"/>
      </c>
      <c r="O71" s="106">
        <f>IF(H71="","",INDEX('名前'!$U$4:$U$21,MATCH(H71,'名前'!$T$4:$T$21,0)))</f>
      </c>
      <c r="P71" s="106">
        <f>IF(K71="","",INDEX('名前'!$U$4:$U$21,MATCH(K71,'名前'!$T$4:$T$21,0)))</f>
      </c>
      <c r="Q71" s="106">
        <f>IF(L71="","",INDEX('名前'!$U$4:$U$37,MATCH(L71,'名前'!$T$4:$T$37,0)))</f>
      </c>
      <c r="R71" s="105"/>
    </row>
    <row r="72" spans="1:18" ht="17.25" customHeight="1">
      <c r="A72" s="39">
        <v>56</v>
      </c>
      <c r="B72" s="116"/>
      <c r="C72" s="117"/>
      <c r="D72" s="118"/>
      <c r="E72" s="119"/>
      <c r="F72" s="113"/>
      <c r="G72" s="114"/>
      <c r="H72" s="198"/>
      <c r="I72" s="199"/>
      <c r="J72" s="115"/>
      <c r="K72" s="200"/>
      <c r="L72" s="201"/>
      <c r="M72" s="115"/>
      <c r="N72" s="62">
        <f t="shared" si="0"/>
      </c>
      <c r="O72" s="106">
        <f>IF(H72="","",INDEX('名前'!$U$4:$U$21,MATCH(H72,'名前'!$T$4:$T$21,0)))</f>
      </c>
      <c r="P72" s="106">
        <f>IF(K72="","",INDEX('名前'!$U$4:$U$21,MATCH(K72,'名前'!$T$4:$T$21,0)))</f>
      </c>
      <c r="Q72" s="106">
        <f>IF(L72="","",INDEX('名前'!$U$4:$U$37,MATCH(L72,'名前'!$T$4:$T$37,0)))</f>
      </c>
      <c r="R72" s="105"/>
    </row>
    <row r="73" spans="1:18" ht="17.25" customHeight="1">
      <c r="A73" s="39">
        <v>57</v>
      </c>
      <c r="B73" s="116"/>
      <c r="C73" s="117"/>
      <c r="D73" s="118"/>
      <c r="E73" s="119"/>
      <c r="F73" s="113"/>
      <c r="G73" s="114"/>
      <c r="H73" s="198"/>
      <c r="I73" s="199"/>
      <c r="J73" s="115"/>
      <c r="K73" s="200"/>
      <c r="L73" s="201"/>
      <c r="M73" s="115"/>
      <c r="N73" s="62">
        <f t="shared" si="0"/>
      </c>
      <c r="O73" s="106">
        <f>IF(H73="","",INDEX('名前'!$U$4:$U$21,MATCH(H73,'名前'!$T$4:$T$21,0)))</f>
      </c>
      <c r="P73" s="106">
        <f>IF(K73="","",INDEX('名前'!$U$4:$U$21,MATCH(K73,'名前'!$T$4:$T$21,0)))</f>
      </c>
      <c r="Q73" s="106">
        <f>IF(L73="","",INDEX('名前'!$U$4:$U$37,MATCH(L73,'名前'!$T$4:$T$37,0)))</f>
      </c>
      <c r="R73" s="105"/>
    </row>
    <row r="74" spans="1:18" ht="17.25" customHeight="1">
      <c r="A74" s="39">
        <v>58</v>
      </c>
      <c r="B74" s="116"/>
      <c r="C74" s="117"/>
      <c r="D74" s="118"/>
      <c r="E74" s="119"/>
      <c r="F74" s="113"/>
      <c r="G74" s="114"/>
      <c r="H74" s="198"/>
      <c r="I74" s="199"/>
      <c r="J74" s="115"/>
      <c r="K74" s="200"/>
      <c r="L74" s="201"/>
      <c r="M74" s="115"/>
      <c r="N74" s="62">
        <f t="shared" si="0"/>
      </c>
      <c r="O74" s="106">
        <f>IF(H74="","",INDEX('名前'!$U$4:$U$21,MATCH(H74,'名前'!$T$4:$T$21,0)))</f>
      </c>
      <c r="P74" s="106">
        <f>IF(K74="","",INDEX('名前'!$U$4:$U$21,MATCH(K74,'名前'!$T$4:$T$21,0)))</f>
      </c>
      <c r="Q74" s="106">
        <f>IF(L74="","",INDEX('名前'!$U$4:$U$37,MATCH(L74,'名前'!$T$4:$T$37,0)))</f>
      </c>
      <c r="R74" s="105"/>
    </row>
    <row r="75" spans="1:18" ht="17.25" customHeight="1">
      <c r="A75" s="39">
        <v>59</v>
      </c>
      <c r="B75" s="116"/>
      <c r="C75" s="117"/>
      <c r="D75" s="118"/>
      <c r="E75" s="119"/>
      <c r="F75" s="113"/>
      <c r="G75" s="114"/>
      <c r="H75" s="198"/>
      <c r="I75" s="199"/>
      <c r="J75" s="115"/>
      <c r="K75" s="200"/>
      <c r="L75" s="201"/>
      <c r="M75" s="115"/>
      <c r="N75" s="62">
        <f t="shared" si="0"/>
      </c>
      <c r="O75" s="106">
        <f>IF(H75="","",INDEX('名前'!$U$4:$U$21,MATCH(H75,'名前'!$T$4:$T$21,0)))</f>
      </c>
      <c r="P75" s="106">
        <f>IF(K75="","",INDEX('名前'!$U$4:$U$21,MATCH(K75,'名前'!$T$4:$T$21,0)))</f>
      </c>
      <c r="Q75" s="106">
        <f>IF(L75="","",INDEX('名前'!$U$4:$U$37,MATCH(L75,'名前'!$T$4:$T$37,0)))</f>
      </c>
      <c r="R75" s="105"/>
    </row>
    <row r="76" spans="1:18" ht="17.25" customHeight="1">
      <c r="A76" s="39">
        <v>60</v>
      </c>
      <c r="B76" s="116"/>
      <c r="C76" s="117"/>
      <c r="D76" s="118"/>
      <c r="E76" s="119"/>
      <c r="F76" s="113"/>
      <c r="G76" s="114"/>
      <c r="H76" s="198"/>
      <c r="I76" s="199"/>
      <c r="J76" s="115"/>
      <c r="K76" s="200"/>
      <c r="L76" s="201"/>
      <c r="M76" s="115"/>
      <c r="N76" s="62">
        <f t="shared" si="0"/>
      </c>
      <c r="O76" s="106">
        <f>IF(H76="","",INDEX('名前'!$U$4:$U$21,MATCH(H76,'名前'!$T$4:$T$21,0)))</f>
      </c>
      <c r="P76" s="106">
        <f>IF(K76="","",INDEX('名前'!$U$4:$U$21,MATCH(K76,'名前'!$T$4:$T$21,0)))</f>
      </c>
      <c r="Q76" s="106">
        <f>IF(L76="","",INDEX('名前'!$U$4:$U$37,MATCH(L76,'名前'!$T$4:$T$37,0)))</f>
      </c>
      <c r="R76" s="105"/>
    </row>
    <row r="77" spans="1:18" ht="17.25" customHeight="1">
      <c r="A77" s="39">
        <v>61</v>
      </c>
      <c r="B77" s="116"/>
      <c r="C77" s="117"/>
      <c r="D77" s="118"/>
      <c r="E77" s="119"/>
      <c r="F77" s="113"/>
      <c r="G77" s="114"/>
      <c r="H77" s="198"/>
      <c r="I77" s="199"/>
      <c r="J77" s="115"/>
      <c r="K77" s="200"/>
      <c r="L77" s="201"/>
      <c r="M77" s="115"/>
      <c r="N77" s="62">
        <f t="shared" si="0"/>
      </c>
      <c r="O77" s="106">
        <f>IF(H77="","",INDEX('名前'!$U$4:$U$21,MATCH(H77,'名前'!$T$4:$T$21,0)))</f>
      </c>
      <c r="P77" s="106">
        <f>IF(K77="","",INDEX('名前'!$U$4:$U$21,MATCH(K77,'名前'!$T$4:$T$21,0)))</f>
      </c>
      <c r="Q77" s="106">
        <f>IF(L77="","",INDEX('名前'!$U$4:$U$37,MATCH(L77,'名前'!$T$4:$T$37,0)))</f>
      </c>
      <c r="R77" s="105"/>
    </row>
    <row r="78" spans="1:18" ht="17.25" customHeight="1">
      <c r="A78" s="39">
        <v>62</v>
      </c>
      <c r="B78" s="116"/>
      <c r="C78" s="117"/>
      <c r="D78" s="118"/>
      <c r="E78" s="119"/>
      <c r="F78" s="113"/>
      <c r="G78" s="114"/>
      <c r="H78" s="198"/>
      <c r="I78" s="199"/>
      <c r="J78" s="115"/>
      <c r="K78" s="200"/>
      <c r="L78" s="201"/>
      <c r="M78" s="115"/>
      <c r="N78" s="62">
        <f t="shared" si="0"/>
      </c>
      <c r="O78" s="106">
        <f>IF(H78="","",INDEX('名前'!$U$4:$U$21,MATCH(H78,'名前'!$T$4:$T$21,0)))</f>
      </c>
      <c r="P78" s="106">
        <f>IF(K78="","",INDEX('名前'!$U$4:$U$21,MATCH(K78,'名前'!$T$4:$T$21,0)))</f>
      </c>
      <c r="Q78" s="106">
        <f>IF(L78="","",INDEX('名前'!$U$4:$U$37,MATCH(L78,'名前'!$T$4:$T$37,0)))</f>
      </c>
      <c r="R78" s="105"/>
    </row>
    <row r="79" spans="1:18" ht="17.25" customHeight="1">
      <c r="A79" s="39">
        <v>63</v>
      </c>
      <c r="B79" s="116"/>
      <c r="C79" s="117"/>
      <c r="D79" s="118"/>
      <c r="E79" s="119"/>
      <c r="F79" s="113"/>
      <c r="G79" s="114"/>
      <c r="H79" s="198"/>
      <c r="I79" s="199"/>
      <c r="J79" s="115"/>
      <c r="K79" s="200"/>
      <c r="L79" s="201"/>
      <c r="M79" s="115"/>
      <c r="N79" s="62">
        <f t="shared" si="0"/>
      </c>
      <c r="O79" s="106">
        <f>IF(H79="","",INDEX('名前'!$U$4:$U$21,MATCH(H79,'名前'!$T$4:$T$21,0)))</f>
      </c>
      <c r="P79" s="106">
        <f>IF(K79="","",INDEX('名前'!$U$4:$U$21,MATCH(K79,'名前'!$T$4:$T$21,0)))</f>
      </c>
      <c r="Q79" s="106">
        <f>IF(L79="","",INDEX('名前'!$U$4:$U$37,MATCH(L79,'名前'!$T$4:$T$37,0)))</f>
      </c>
      <c r="R79" s="105"/>
    </row>
    <row r="80" spans="1:18" ht="17.25" customHeight="1">
      <c r="A80" s="39">
        <v>64</v>
      </c>
      <c r="B80" s="116"/>
      <c r="C80" s="117"/>
      <c r="D80" s="118"/>
      <c r="E80" s="119"/>
      <c r="F80" s="113"/>
      <c r="G80" s="114"/>
      <c r="H80" s="198"/>
      <c r="I80" s="199"/>
      <c r="J80" s="115"/>
      <c r="K80" s="200"/>
      <c r="L80" s="201"/>
      <c r="M80" s="115"/>
      <c r="N80" s="62">
        <f t="shared" si="0"/>
      </c>
      <c r="O80" s="106">
        <f>IF(H80="","",INDEX('名前'!$U$4:$U$21,MATCH(H80,'名前'!$T$4:$T$21,0)))</f>
      </c>
      <c r="P80" s="106">
        <f>IF(K80="","",INDEX('名前'!$U$4:$U$21,MATCH(K80,'名前'!$T$4:$T$21,0)))</f>
      </c>
      <c r="Q80" s="106">
        <f>IF(L80="","",INDEX('名前'!$U$4:$U$37,MATCH(L80,'名前'!$T$4:$T$37,0)))</f>
      </c>
      <c r="R80" s="105"/>
    </row>
    <row r="81" spans="1:18" ht="17.25" customHeight="1">
      <c r="A81" s="39">
        <v>65</v>
      </c>
      <c r="B81" s="116"/>
      <c r="C81" s="117"/>
      <c r="D81" s="118"/>
      <c r="E81" s="119"/>
      <c r="F81" s="113"/>
      <c r="G81" s="114"/>
      <c r="H81" s="198"/>
      <c r="I81" s="199"/>
      <c r="J81" s="115"/>
      <c r="K81" s="200"/>
      <c r="L81" s="201"/>
      <c r="M81" s="115"/>
      <c r="N81" s="62">
        <f t="shared" si="0"/>
      </c>
      <c r="O81" s="106">
        <f>IF(H81="","",INDEX('名前'!$U$4:$U$21,MATCH(H81,'名前'!$T$4:$T$21,0)))</f>
      </c>
      <c r="P81" s="106">
        <f>IF(K81="","",INDEX('名前'!$U$4:$U$21,MATCH(K81,'名前'!$T$4:$T$21,0)))</f>
      </c>
      <c r="Q81" s="106">
        <f>IF(L81="","",INDEX('名前'!$U$4:$U$37,MATCH(L81,'名前'!$T$4:$T$37,0)))</f>
      </c>
      <c r="R81" s="105"/>
    </row>
    <row r="82" spans="1:18" ht="17.25" customHeight="1">
      <c r="A82" s="39">
        <v>66</v>
      </c>
      <c r="B82" s="116"/>
      <c r="C82" s="117"/>
      <c r="D82" s="118"/>
      <c r="E82" s="119"/>
      <c r="F82" s="113"/>
      <c r="G82" s="114"/>
      <c r="H82" s="198"/>
      <c r="I82" s="199"/>
      <c r="J82" s="115"/>
      <c r="K82" s="200"/>
      <c r="L82" s="201"/>
      <c r="M82" s="115"/>
      <c r="N82" s="62">
        <f aca="true" t="shared" si="1" ref="N82:N96">IF(F82="","",$K$8&amp;F82)</f>
      </c>
      <c r="O82" s="106">
        <f>IF(H82="","",INDEX('名前'!$U$4:$U$21,MATCH(H82,'名前'!$T$4:$T$21,0)))</f>
      </c>
      <c r="P82" s="106">
        <f>IF(K82="","",INDEX('名前'!$U$4:$U$21,MATCH(K82,'名前'!$T$4:$T$21,0)))</f>
      </c>
      <c r="Q82" s="106">
        <f>IF(L82="","",INDEX('名前'!$U$4:$U$37,MATCH(L82,'名前'!$T$4:$T$37,0)))</f>
      </c>
      <c r="R82" s="105"/>
    </row>
    <row r="83" spans="1:18" ht="17.25" customHeight="1">
      <c r="A83" s="39">
        <v>67</v>
      </c>
      <c r="B83" s="116"/>
      <c r="C83" s="117"/>
      <c r="D83" s="118"/>
      <c r="E83" s="119"/>
      <c r="F83" s="113"/>
      <c r="G83" s="114"/>
      <c r="H83" s="198"/>
      <c r="I83" s="199"/>
      <c r="J83" s="115"/>
      <c r="K83" s="200"/>
      <c r="L83" s="201"/>
      <c r="M83" s="115"/>
      <c r="N83" s="62">
        <f t="shared" si="1"/>
      </c>
      <c r="O83" s="106">
        <f>IF(H83="","",INDEX('名前'!$U$4:$U$21,MATCH(H83,'名前'!$T$4:$T$21,0)))</f>
      </c>
      <c r="P83" s="106">
        <f>IF(K83="","",INDEX('名前'!$U$4:$U$21,MATCH(K83,'名前'!$T$4:$T$21,0)))</f>
      </c>
      <c r="Q83" s="106">
        <f>IF(L83="","",INDEX('名前'!$U$4:$U$37,MATCH(L83,'名前'!$T$4:$T$37,0)))</f>
      </c>
      <c r="R83" s="105"/>
    </row>
    <row r="84" spans="1:18" ht="17.25" customHeight="1">
      <c r="A84" s="39">
        <v>68</v>
      </c>
      <c r="B84" s="116"/>
      <c r="C84" s="117"/>
      <c r="D84" s="118"/>
      <c r="E84" s="119"/>
      <c r="F84" s="113"/>
      <c r="G84" s="114"/>
      <c r="H84" s="198"/>
      <c r="I84" s="199"/>
      <c r="J84" s="115"/>
      <c r="K84" s="200"/>
      <c r="L84" s="201"/>
      <c r="M84" s="115"/>
      <c r="N84" s="62">
        <f t="shared" si="1"/>
      </c>
      <c r="O84" s="106">
        <f>IF(H84="","",INDEX('名前'!$U$4:$U$21,MATCH(H84,'名前'!$T$4:$T$21,0)))</f>
      </c>
      <c r="P84" s="106">
        <f>IF(K84="","",INDEX('名前'!$U$4:$U$21,MATCH(K84,'名前'!$T$4:$T$21,0)))</f>
      </c>
      <c r="Q84" s="106">
        <f>IF(L84="","",INDEX('名前'!$U$4:$U$37,MATCH(L84,'名前'!$T$4:$T$37,0)))</f>
      </c>
      <c r="R84" s="105"/>
    </row>
    <row r="85" spans="1:18" ht="17.25" customHeight="1">
      <c r="A85" s="39">
        <v>69</v>
      </c>
      <c r="B85" s="116"/>
      <c r="C85" s="117"/>
      <c r="D85" s="118"/>
      <c r="E85" s="119"/>
      <c r="F85" s="113"/>
      <c r="G85" s="114"/>
      <c r="H85" s="198"/>
      <c r="I85" s="199"/>
      <c r="J85" s="115"/>
      <c r="K85" s="200"/>
      <c r="L85" s="201"/>
      <c r="M85" s="115"/>
      <c r="N85" s="62">
        <f t="shared" si="1"/>
      </c>
      <c r="O85" s="106">
        <f>IF(H85="","",INDEX('名前'!$U$4:$U$21,MATCH(H85,'名前'!$T$4:$T$21,0)))</f>
      </c>
      <c r="P85" s="106">
        <f>IF(K85="","",INDEX('名前'!$U$4:$U$21,MATCH(K85,'名前'!$T$4:$T$21,0)))</f>
      </c>
      <c r="Q85" s="106">
        <f>IF(L85="","",INDEX('名前'!$U$4:$U$37,MATCH(L85,'名前'!$T$4:$T$37,0)))</f>
      </c>
      <c r="R85" s="105"/>
    </row>
    <row r="86" spans="1:18" ht="17.25" customHeight="1">
      <c r="A86" s="39">
        <v>70</v>
      </c>
      <c r="B86" s="116"/>
      <c r="C86" s="117"/>
      <c r="D86" s="118"/>
      <c r="E86" s="119"/>
      <c r="F86" s="113"/>
      <c r="G86" s="114"/>
      <c r="H86" s="198"/>
      <c r="I86" s="199"/>
      <c r="J86" s="115"/>
      <c r="K86" s="200"/>
      <c r="L86" s="201"/>
      <c r="M86" s="115"/>
      <c r="N86" s="62">
        <f t="shared" si="1"/>
      </c>
      <c r="O86" s="106">
        <f>IF(H86="","",INDEX('名前'!$U$4:$U$21,MATCH(H86,'名前'!$T$4:$T$21,0)))</f>
      </c>
      <c r="P86" s="106">
        <f>IF(K86="","",INDEX('名前'!$U$4:$U$21,MATCH(K86,'名前'!$T$4:$T$21,0)))</f>
      </c>
      <c r="Q86" s="106">
        <f>IF(L86="","",INDEX('名前'!$U$4:$U$37,MATCH(L86,'名前'!$T$4:$T$37,0)))</f>
      </c>
      <c r="R86" s="105"/>
    </row>
    <row r="87" spans="1:18" ht="17.25" customHeight="1">
      <c r="A87" s="39">
        <v>71</v>
      </c>
      <c r="B87" s="116"/>
      <c r="C87" s="117"/>
      <c r="D87" s="118"/>
      <c r="E87" s="119"/>
      <c r="F87" s="113"/>
      <c r="G87" s="114"/>
      <c r="H87" s="198"/>
      <c r="I87" s="199"/>
      <c r="J87" s="115"/>
      <c r="K87" s="200"/>
      <c r="L87" s="201"/>
      <c r="M87" s="115"/>
      <c r="N87" s="62">
        <f t="shared" si="1"/>
      </c>
      <c r="O87" s="106">
        <f>IF(H87="","",INDEX('名前'!$U$4:$U$21,MATCH(H87,'名前'!$T$4:$T$21,0)))</f>
      </c>
      <c r="P87" s="106">
        <f>IF(K87="","",INDEX('名前'!$U$4:$U$21,MATCH(K87,'名前'!$T$4:$T$21,0)))</f>
      </c>
      <c r="Q87" s="106">
        <f>IF(L87="","",INDEX('名前'!$U$4:$U$37,MATCH(L87,'名前'!$T$4:$T$37,0)))</f>
      </c>
      <c r="R87" s="105"/>
    </row>
    <row r="88" spans="1:18" ht="17.25" customHeight="1">
      <c r="A88" s="39">
        <v>72</v>
      </c>
      <c r="B88" s="116"/>
      <c r="C88" s="117"/>
      <c r="D88" s="118"/>
      <c r="E88" s="119"/>
      <c r="F88" s="113"/>
      <c r="G88" s="114"/>
      <c r="H88" s="198"/>
      <c r="I88" s="199"/>
      <c r="J88" s="115"/>
      <c r="K88" s="200"/>
      <c r="L88" s="201"/>
      <c r="M88" s="115"/>
      <c r="N88" s="62">
        <f t="shared" si="1"/>
      </c>
      <c r="O88" s="106">
        <f>IF(H88="","",INDEX('名前'!$U$4:$U$21,MATCH(H88,'名前'!$T$4:$T$21,0)))</f>
      </c>
      <c r="P88" s="106">
        <f>IF(K88="","",INDEX('名前'!$U$4:$U$21,MATCH(K88,'名前'!$T$4:$T$21,0)))</f>
      </c>
      <c r="Q88" s="106">
        <f>IF(L88="","",INDEX('名前'!$U$4:$U$37,MATCH(L88,'名前'!$T$4:$T$37,0)))</f>
      </c>
      <c r="R88" s="105"/>
    </row>
    <row r="89" spans="1:18" ht="17.25" customHeight="1">
      <c r="A89" s="39">
        <v>73</v>
      </c>
      <c r="B89" s="116"/>
      <c r="C89" s="117"/>
      <c r="D89" s="118"/>
      <c r="E89" s="119"/>
      <c r="F89" s="113"/>
      <c r="G89" s="114"/>
      <c r="H89" s="198"/>
      <c r="I89" s="199"/>
      <c r="J89" s="115"/>
      <c r="K89" s="200"/>
      <c r="L89" s="201"/>
      <c r="M89" s="115"/>
      <c r="N89" s="62">
        <f t="shared" si="1"/>
      </c>
      <c r="O89" s="106">
        <f>IF(H89="","",INDEX('名前'!$U$4:$U$21,MATCH(H89,'名前'!$T$4:$T$21,0)))</f>
      </c>
      <c r="P89" s="106">
        <f>IF(K89="","",INDEX('名前'!$U$4:$U$21,MATCH(K89,'名前'!$T$4:$T$21,0)))</f>
      </c>
      <c r="Q89" s="106">
        <f>IF(L89="","",INDEX('名前'!$U$4:$U$37,MATCH(L89,'名前'!$T$4:$T$37,0)))</f>
      </c>
      <c r="R89" s="105"/>
    </row>
    <row r="90" spans="1:18" ht="17.25" customHeight="1">
      <c r="A90" s="39">
        <v>74</v>
      </c>
      <c r="B90" s="116"/>
      <c r="C90" s="117"/>
      <c r="D90" s="118"/>
      <c r="E90" s="119"/>
      <c r="F90" s="113"/>
      <c r="G90" s="114"/>
      <c r="H90" s="198"/>
      <c r="I90" s="199"/>
      <c r="J90" s="115"/>
      <c r="K90" s="200"/>
      <c r="L90" s="201"/>
      <c r="M90" s="115"/>
      <c r="N90" s="62">
        <f t="shared" si="1"/>
      </c>
      <c r="O90" s="106">
        <f>IF(H90="","",INDEX('名前'!$U$4:$U$21,MATCH(H90,'名前'!$T$4:$T$21,0)))</f>
      </c>
      <c r="P90" s="106">
        <f>IF(K90="","",INDEX('名前'!$U$4:$U$21,MATCH(K90,'名前'!$T$4:$T$21,0)))</f>
      </c>
      <c r="Q90" s="106">
        <f>IF(L90="","",INDEX('名前'!$U$4:$U$37,MATCH(L90,'名前'!$T$4:$T$37,0)))</f>
      </c>
      <c r="R90" s="105"/>
    </row>
    <row r="91" spans="1:18" ht="17.25" customHeight="1">
      <c r="A91" s="39">
        <v>75</v>
      </c>
      <c r="B91" s="116"/>
      <c r="C91" s="117"/>
      <c r="D91" s="118"/>
      <c r="E91" s="119"/>
      <c r="F91" s="113"/>
      <c r="G91" s="114"/>
      <c r="H91" s="198"/>
      <c r="I91" s="199"/>
      <c r="J91" s="115"/>
      <c r="K91" s="200"/>
      <c r="L91" s="201"/>
      <c r="M91" s="115"/>
      <c r="N91" s="62">
        <f t="shared" si="1"/>
      </c>
      <c r="O91" s="106">
        <f>IF(H91="","",INDEX('名前'!$U$4:$U$21,MATCH(H91,'名前'!$T$4:$T$21,0)))</f>
      </c>
      <c r="P91" s="106">
        <f>IF(K91="","",INDEX('名前'!$U$4:$U$21,MATCH(K91,'名前'!$T$4:$T$21,0)))</f>
      </c>
      <c r="Q91" s="106">
        <f>IF(L91="","",INDEX('名前'!$U$4:$U$37,MATCH(L91,'名前'!$T$4:$T$37,0)))</f>
      </c>
      <c r="R91" s="105"/>
    </row>
    <row r="92" spans="1:18" ht="17.25" customHeight="1">
      <c r="A92" s="39">
        <v>76</v>
      </c>
      <c r="B92" s="116"/>
      <c r="C92" s="117"/>
      <c r="D92" s="118"/>
      <c r="E92" s="119"/>
      <c r="F92" s="113"/>
      <c r="G92" s="114"/>
      <c r="H92" s="198"/>
      <c r="I92" s="199"/>
      <c r="J92" s="115"/>
      <c r="K92" s="200"/>
      <c r="L92" s="201"/>
      <c r="M92" s="115"/>
      <c r="N92" s="62">
        <f t="shared" si="1"/>
      </c>
      <c r="O92" s="106">
        <f>IF(H92="","",INDEX('名前'!$U$4:$U$21,MATCH(H92,'名前'!$T$4:$T$21,0)))</f>
      </c>
      <c r="P92" s="106">
        <f>IF(K92="","",INDEX('名前'!$U$4:$U$21,MATCH(K92,'名前'!$T$4:$T$21,0)))</f>
      </c>
      <c r="Q92" s="106">
        <f>IF(L92="","",INDEX('名前'!$U$4:$U$37,MATCH(L92,'名前'!$T$4:$T$37,0)))</f>
      </c>
      <c r="R92" s="105"/>
    </row>
    <row r="93" spans="1:18" ht="17.25" customHeight="1">
      <c r="A93" s="39">
        <v>77</v>
      </c>
      <c r="B93" s="116"/>
      <c r="C93" s="117"/>
      <c r="D93" s="118"/>
      <c r="E93" s="119"/>
      <c r="F93" s="113"/>
      <c r="G93" s="114"/>
      <c r="H93" s="198"/>
      <c r="I93" s="199"/>
      <c r="J93" s="115"/>
      <c r="K93" s="200"/>
      <c r="L93" s="201"/>
      <c r="M93" s="115"/>
      <c r="N93" s="62">
        <f t="shared" si="1"/>
      </c>
      <c r="O93" s="106">
        <f>IF(H93="","",INDEX('名前'!$U$4:$U$21,MATCH(H93,'名前'!$T$4:$T$21,0)))</f>
      </c>
      <c r="P93" s="106">
        <f>IF(K93="","",INDEX('名前'!$U$4:$U$21,MATCH(K93,'名前'!$T$4:$T$21,0)))</f>
      </c>
      <c r="Q93" s="106">
        <f>IF(L93="","",INDEX('名前'!$U$4:$U$37,MATCH(L93,'名前'!$T$4:$T$37,0)))</f>
      </c>
      <c r="R93" s="105"/>
    </row>
    <row r="94" spans="1:18" ht="17.25" customHeight="1">
      <c r="A94" s="39">
        <v>78</v>
      </c>
      <c r="B94" s="116"/>
      <c r="C94" s="117"/>
      <c r="D94" s="118"/>
      <c r="E94" s="119"/>
      <c r="F94" s="113"/>
      <c r="G94" s="114"/>
      <c r="H94" s="198"/>
      <c r="I94" s="199"/>
      <c r="J94" s="115"/>
      <c r="K94" s="200"/>
      <c r="L94" s="201"/>
      <c r="M94" s="115"/>
      <c r="N94" s="62">
        <f t="shared" si="1"/>
      </c>
      <c r="O94" s="106">
        <f>IF(H94="","",INDEX('名前'!$U$4:$U$21,MATCH(H94,'名前'!$T$4:$T$21,0)))</f>
      </c>
      <c r="P94" s="106">
        <f>IF(K94="","",INDEX('名前'!$U$4:$U$21,MATCH(K94,'名前'!$T$4:$T$21,0)))</f>
      </c>
      <c r="Q94" s="106">
        <f>IF(L94="","",INDEX('名前'!$U$4:$U$37,MATCH(L94,'名前'!$T$4:$T$37,0)))</f>
      </c>
      <c r="R94" s="105"/>
    </row>
    <row r="95" spans="1:18" ht="17.25" customHeight="1">
      <c r="A95" s="39">
        <v>79</v>
      </c>
      <c r="B95" s="116"/>
      <c r="C95" s="117"/>
      <c r="D95" s="118"/>
      <c r="E95" s="119"/>
      <c r="F95" s="113"/>
      <c r="G95" s="114"/>
      <c r="H95" s="198"/>
      <c r="I95" s="199"/>
      <c r="J95" s="115"/>
      <c r="K95" s="200"/>
      <c r="L95" s="201"/>
      <c r="M95" s="115"/>
      <c r="N95" s="62">
        <f t="shared" si="1"/>
      </c>
      <c r="O95" s="106">
        <f>IF(H95="","",INDEX('名前'!$U$4:$U$21,MATCH(H95,'名前'!$T$4:$T$21,0)))</f>
      </c>
      <c r="P95" s="106">
        <f>IF(K95="","",INDEX('名前'!$U$4:$U$21,MATCH(K95,'名前'!$T$4:$T$21,0)))</f>
      </c>
      <c r="Q95" s="106">
        <f>IF(L95="","",INDEX('名前'!$U$4:$U$37,MATCH(L95,'名前'!$T$4:$T$37,0)))</f>
      </c>
      <c r="R95" s="105"/>
    </row>
    <row r="96" spans="1:18" ht="17.25" customHeight="1">
      <c r="A96" s="39">
        <v>80</v>
      </c>
      <c r="B96" s="116"/>
      <c r="C96" s="117"/>
      <c r="D96" s="118"/>
      <c r="E96" s="119"/>
      <c r="F96" s="113"/>
      <c r="G96" s="114"/>
      <c r="H96" s="198"/>
      <c r="I96" s="199"/>
      <c r="J96" s="115"/>
      <c r="K96" s="200"/>
      <c r="L96" s="201"/>
      <c r="M96" s="115"/>
      <c r="N96" s="62">
        <f t="shared" si="1"/>
      </c>
      <c r="O96" s="106">
        <f>IF(H96="","",INDEX('名前'!$U$4:$U$21,MATCH(H96,'名前'!$T$4:$T$21,0)))</f>
      </c>
      <c r="P96" s="106">
        <f>IF(K96="","",INDEX('名前'!$U$4:$U$21,MATCH(K96,'名前'!$T$4:$T$21,0)))</f>
      </c>
      <c r="Q96" s="106">
        <f>IF(L96="","",INDEX('名前'!$U$4:$U$37,MATCH(L96,'名前'!$T$4:$T$37,0)))</f>
      </c>
      <c r="R96" s="105"/>
    </row>
    <row r="97" spans="16:17" ht="13.5">
      <c r="P97" s="55"/>
      <c r="Q97" s="55"/>
    </row>
    <row r="98" spans="16:17" ht="13.5">
      <c r="P98" s="55"/>
      <c r="Q98" s="55"/>
    </row>
    <row r="99" spans="16:17" ht="13.5">
      <c r="P99" s="55"/>
      <c r="Q99" s="55"/>
    </row>
  </sheetData>
  <sheetProtection sheet="1"/>
  <mergeCells count="196">
    <mergeCell ref="K95:L95"/>
    <mergeCell ref="K96:L96"/>
    <mergeCell ref="K89:L89"/>
    <mergeCell ref="K90:L90"/>
    <mergeCell ref="K91:L91"/>
    <mergeCell ref="K92:L92"/>
    <mergeCell ref="K93:L93"/>
    <mergeCell ref="K94:L94"/>
    <mergeCell ref="K83:L83"/>
    <mergeCell ref="K84:L84"/>
    <mergeCell ref="K85:L85"/>
    <mergeCell ref="K86:L86"/>
    <mergeCell ref="K87:L87"/>
    <mergeCell ref="K88:L88"/>
    <mergeCell ref="K77:L77"/>
    <mergeCell ref="K78:L78"/>
    <mergeCell ref="K79:L79"/>
    <mergeCell ref="K80:L80"/>
    <mergeCell ref="K81:L81"/>
    <mergeCell ref="K82:L82"/>
    <mergeCell ref="K71:L71"/>
    <mergeCell ref="K72:L72"/>
    <mergeCell ref="K73:L73"/>
    <mergeCell ref="K74:L74"/>
    <mergeCell ref="K75:L75"/>
    <mergeCell ref="K76:L76"/>
    <mergeCell ref="K65:L65"/>
    <mergeCell ref="K66:L66"/>
    <mergeCell ref="K67:L67"/>
    <mergeCell ref="K68:L68"/>
    <mergeCell ref="K69:L69"/>
    <mergeCell ref="K70:L70"/>
    <mergeCell ref="K59:L59"/>
    <mergeCell ref="K60:L60"/>
    <mergeCell ref="K61:L61"/>
    <mergeCell ref="K62:L62"/>
    <mergeCell ref="K63:L63"/>
    <mergeCell ref="K64:L64"/>
    <mergeCell ref="K53:L53"/>
    <mergeCell ref="K54:L54"/>
    <mergeCell ref="K55:L55"/>
    <mergeCell ref="K56:L56"/>
    <mergeCell ref="K57:L57"/>
    <mergeCell ref="K58:L58"/>
    <mergeCell ref="K47:L47"/>
    <mergeCell ref="K48:L48"/>
    <mergeCell ref="K49:L49"/>
    <mergeCell ref="K50:L50"/>
    <mergeCell ref="K51:L51"/>
    <mergeCell ref="K52:L52"/>
    <mergeCell ref="K41:L41"/>
    <mergeCell ref="K42:L42"/>
    <mergeCell ref="K43:L43"/>
    <mergeCell ref="K44:L44"/>
    <mergeCell ref="K45:L45"/>
    <mergeCell ref="K46:L46"/>
    <mergeCell ref="K35:L35"/>
    <mergeCell ref="K36:L36"/>
    <mergeCell ref="K37:L37"/>
    <mergeCell ref="K38:L38"/>
    <mergeCell ref="K39:L39"/>
    <mergeCell ref="K40:L40"/>
    <mergeCell ref="K29:L29"/>
    <mergeCell ref="K30:L30"/>
    <mergeCell ref="K31:L31"/>
    <mergeCell ref="K32:L32"/>
    <mergeCell ref="K33:L33"/>
    <mergeCell ref="K34:L34"/>
    <mergeCell ref="K23:L23"/>
    <mergeCell ref="K24:L24"/>
    <mergeCell ref="K25:L25"/>
    <mergeCell ref="K26:L26"/>
    <mergeCell ref="K27:L27"/>
    <mergeCell ref="K28:L28"/>
    <mergeCell ref="H92:I92"/>
    <mergeCell ref="H93:I93"/>
    <mergeCell ref="H94:I94"/>
    <mergeCell ref="H95:I95"/>
    <mergeCell ref="H96:I96"/>
    <mergeCell ref="K18:L18"/>
    <mergeCell ref="K19:L19"/>
    <mergeCell ref="K20:L20"/>
    <mergeCell ref="K21:L21"/>
    <mergeCell ref="K22:L22"/>
    <mergeCell ref="H86:I86"/>
    <mergeCell ref="H87:I87"/>
    <mergeCell ref="H88:I88"/>
    <mergeCell ref="H89:I89"/>
    <mergeCell ref="H90:I90"/>
    <mergeCell ref="H91:I91"/>
    <mergeCell ref="H80:I80"/>
    <mergeCell ref="H81:I81"/>
    <mergeCell ref="H82:I82"/>
    <mergeCell ref="H83:I83"/>
    <mergeCell ref="H84:I84"/>
    <mergeCell ref="H85:I85"/>
    <mergeCell ref="H74:I74"/>
    <mergeCell ref="H75:I75"/>
    <mergeCell ref="H76:I76"/>
    <mergeCell ref="H77:I77"/>
    <mergeCell ref="H78:I78"/>
    <mergeCell ref="H79:I79"/>
    <mergeCell ref="H68:I68"/>
    <mergeCell ref="H69:I69"/>
    <mergeCell ref="H70:I70"/>
    <mergeCell ref="H71:I71"/>
    <mergeCell ref="H72:I72"/>
    <mergeCell ref="H73:I73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H50:I50"/>
    <mergeCell ref="H51:I51"/>
    <mergeCell ref="H52:I52"/>
    <mergeCell ref="H53:I53"/>
    <mergeCell ref="H54:I54"/>
    <mergeCell ref="H55:I55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K17:L17"/>
    <mergeCell ref="H17:I17"/>
    <mergeCell ref="H16:I16"/>
    <mergeCell ref="K16:L16"/>
    <mergeCell ref="H18:I18"/>
    <mergeCell ref="H19:I19"/>
    <mergeCell ref="A1:M1"/>
    <mergeCell ref="G10:H10"/>
    <mergeCell ref="K2:M2"/>
    <mergeCell ref="K3:M3"/>
    <mergeCell ref="I10:J10"/>
    <mergeCell ref="I3:J3"/>
    <mergeCell ref="A6:B6"/>
    <mergeCell ref="D8:E8"/>
    <mergeCell ref="A8:B8"/>
    <mergeCell ref="A3:B3"/>
    <mergeCell ref="C3:H3"/>
    <mergeCell ref="G11:H11"/>
    <mergeCell ref="D11:F11"/>
    <mergeCell ref="D10:F10"/>
    <mergeCell ref="F8:I8"/>
    <mergeCell ref="F6:H6"/>
    <mergeCell ref="I6:M6"/>
    <mergeCell ref="K8:M8"/>
    <mergeCell ref="C6:E6"/>
    <mergeCell ref="A4:B4"/>
    <mergeCell ref="C4:D4"/>
    <mergeCell ref="E4:G4"/>
    <mergeCell ref="H4:M4"/>
    <mergeCell ref="A5:M5"/>
    <mergeCell ref="I11:J11"/>
    <mergeCell ref="I14:J14"/>
    <mergeCell ref="G12:H12"/>
    <mergeCell ref="G14:H14"/>
    <mergeCell ref="D14:F14"/>
    <mergeCell ref="I13:J13"/>
    <mergeCell ref="I12:J12"/>
    <mergeCell ref="D12:F12"/>
    <mergeCell ref="D13:F13"/>
    <mergeCell ref="G13:H13"/>
  </mergeCells>
  <dataValidations count="10">
    <dataValidation type="custom" allowBlank="1" showErrorMessage="1" errorTitle="お願い!" error="半角カタカナで入力し，姓と名の間は半角スペースで一文字空けてください｡" imeMode="halfKatakana" sqref="D17:D96">
      <formula1>AND(LEN(D17)=LENB(D17),LEN(D17)-LEN(SUBSTITUTE(D17," ",""))=1)</formula1>
    </dataValidation>
    <dataValidation type="list" allowBlank="1" showInputMessage="1" showErrorMessage="1" errorTitle="性別" error="男=【1】&#10;女=【2】   の数字を入力してください。" sqref="F17:F96">
      <formula1>性別</formula1>
    </dataValidation>
    <dataValidation allowBlank="1" showInputMessage="1" showErrorMessage="1" imeMode="disabled" sqref="E17:E96"/>
    <dataValidation allowBlank="1" showErrorMessage="1" sqref="C16:E16 H16 J16:K16 M16"/>
    <dataValidation type="list" showInputMessage="1" showErrorMessage="1" errorTitle="都道府県" error="リストから選択してください。" sqref="C8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8:I8"/>
    <dataValidation type="list" allowBlank="1" showInputMessage="1" showErrorMessage="1" sqref="K8:L8">
      <formula1>種別</formula1>
    </dataValidation>
    <dataValidation type="list" allowBlank="1" showErrorMessage="1" errorTitle="都道府県" error="▼のプルダウンから選択してください。" sqref="G17:G96">
      <formula1>県名_個人</formula1>
    </dataValidation>
    <dataValidation type="whole" allowBlank="1" showInputMessage="1" showErrorMessage="1" sqref="M17:M96 J17:J96">
      <formula1>0</formula1>
      <formula2>9999999</formula2>
    </dataValidation>
    <dataValidation type="list" allowBlank="1" showInputMessage="1" showErrorMessage="1" sqref="H17:I96 K17:L96">
      <formula1>IF($N17="一般1",一般男子,IF($N17="一般2",一般女子,IF($N17="高校1",高校男子,IF($N17="高校2",高校女子,IF($N17="中学校1",中学男子,IF($N17="中学校2",中学女子,""))))))</formula1>
    </dataValidation>
  </dataValidations>
  <printOptions horizontalCentered="1"/>
  <pageMargins left="0" right="0" top="0.3937007874015748" bottom="0.5118110236220472" header="0.31496062992125984" footer="0.31496062992125984"/>
  <pageSetup blackAndWhite="1" fitToHeight="2" fitToWidth="1" horizontalDpi="600" verticalDpi="600" orientation="portrait" paperSize="9" r:id="rId4"/>
  <headerFooter>
    <oddFooter>&amp;RPage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2"/>
  <sheetViews>
    <sheetView zoomScalePageLayoutView="0" workbookViewId="0" topLeftCell="A1">
      <selection activeCell="A3" sqref="A3:IV86"/>
    </sheetView>
  </sheetViews>
  <sheetFormatPr defaultColWidth="9.00390625" defaultRowHeight="13.5"/>
  <cols>
    <col min="1" max="1" width="10.50390625" style="0" bestFit="1" customWidth="1"/>
    <col min="2" max="2" width="14.875" style="0" bestFit="1" customWidth="1"/>
    <col min="3" max="3" width="8.125" style="0" bestFit="1" customWidth="1"/>
    <col min="4" max="4" width="3.75390625" style="0" bestFit="1" customWidth="1"/>
    <col min="5" max="5" width="6.50390625" style="0" bestFit="1" customWidth="1"/>
    <col min="7" max="7" width="3.625" style="0" bestFit="1" customWidth="1"/>
    <col min="8" max="8" width="4.00390625" style="0" bestFit="1" customWidth="1"/>
    <col min="9" max="9" width="6.50390625" style="0" bestFit="1" customWidth="1"/>
    <col min="10" max="10" width="14.625" style="0" bestFit="1" customWidth="1"/>
    <col min="11" max="11" width="14.625" style="0" customWidth="1"/>
  </cols>
  <sheetData>
    <row r="1" spans="1:12" s="2" customFormat="1" ht="13.5">
      <c r="A1" s="2" t="s">
        <v>73</v>
      </c>
      <c r="B1" s="2" t="s">
        <v>74</v>
      </c>
      <c r="C1" s="2" t="s">
        <v>75</v>
      </c>
      <c r="D1" s="2" t="s">
        <v>76</v>
      </c>
      <c r="E1" s="3" t="s">
        <v>77</v>
      </c>
      <c r="F1" s="2" t="s">
        <v>78</v>
      </c>
      <c r="G1" s="2" t="s">
        <v>79</v>
      </c>
      <c r="H1" s="2" t="s">
        <v>80</v>
      </c>
      <c r="I1" s="2" t="s">
        <v>81</v>
      </c>
      <c r="J1" s="4" t="s">
        <v>82</v>
      </c>
      <c r="K1" s="4" t="s">
        <v>269</v>
      </c>
      <c r="L1" s="5"/>
    </row>
    <row r="2" spans="1:12" ht="13.5">
      <c r="A2">
        <f>IF('申込一覧'!B17="","",'申込一覧'!F17*10000+'申込一覧'!B17&amp;'申込一覧'!$N$10&amp;E2)</f>
      </c>
      <c r="B2">
        <f>IF('申込一覧'!C17="","",'申込一覧'!C17&amp;IF('申込一覧'!E17="","","("&amp;'申込一覧'!E17&amp;")"))</f>
      </c>
      <c r="C2">
        <f>IF('申込一覧'!D17="","",'申込一覧'!D17)</f>
      </c>
      <c r="D2">
        <f>IF('申込一覧'!F17="","",'申込一覧'!F17)</f>
      </c>
      <c r="E2">
        <f>IF('申込一覧'!B17="","",INDEX(RIGHTB('名前'!$W$4:$W$52,2),MATCH('申込一覧'!G17,県名_個人,0)))</f>
      </c>
      <c r="F2">
        <f>IF('申込一覧'!B17="","",'申込一覧'!$F$8)</f>
      </c>
      <c r="G2">
        <f>IF('申込一覧'!B17="","",0)</f>
      </c>
      <c r="H2">
        <f>IF('申込一覧'!B17="","",0)</f>
      </c>
      <c r="I2">
        <f>IF('申込一覧'!B17="","",'申込一覧'!B17)</f>
      </c>
      <c r="J2">
        <f>IF('申込一覧'!H17="","",INDEX('名前'!$S$4:$S$47,MATCH('申込一覧'!H17,'名前'!$T$4:$T$47,0))&amp;" "&amp;IF('申込一覧'!O17=1,RIGHTB(10000000+'申込一覧'!J17,7),RIGHTB(100000+'申込一覧'!J17,5)))</f>
      </c>
      <c r="K2">
        <f>IF('申込一覧'!K17="","",INDEX('名前'!$S$4:$S$47,MATCH('申込一覧'!K17,'名前'!$T$4:$T$47,0))&amp;" "&amp;IF('申込一覧'!P17=1,RIGHTB(10000000+'申込一覧'!M17,7),RIGHTB(100000+'申込一覧'!M17,5)))</f>
      </c>
      <c r="L2">
        <f>IF('申込一覧'!B17="","",'申込一覧'!F17*10000+'申込一覧'!B17)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13"/>
  <sheetViews>
    <sheetView zoomScalePageLayoutView="0" workbookViewId="0" topLeftCell="A1">
      <selection activeCell="A3" sqref="A3:O3"/>
    </sheetView>
  </sheetViews>
  <sheetFormatPr defaultColWidth="9.00390625" defaultRowHeight="13.5"/>
  <cols>
    <col min="1" max="1" width="14.375" style="0" bestFit="1" customWidth="1"/>
    <col min="2" max="11" width="6.875" style="0" customWidth="1"/>
    <col min="12" max="12" width="7.50390625" style="0" bestFit="1" customWidth="1"/>
    <col min="13" max="13" width="4.50390625" style="0" bestFit="1" customWidth="1"/>
    <col min="14" max="14" width="8.25390625" style="0" bestFit="1" customWidth="1"/>
  </cols>
  <sheetData>
    <row r="1" spans="1:14" s="2" customFormat="1" ht="13.5">
      <c r="A1" s="202" t="s">
        <v>154</v>
      </c>
      <c r="B1" s="206" t="s">
        <v>66</v>
      </c>
      <c r="C1" s="207"/>
      <c r="D1" s="206" t="s">
        <v>60</v>
      </c>
      <c r="E1" s="207"/>
      <c r="F1" s="210" t="s">
        <v>155</v>
      </c>
      <c r="G1" s="204"/>
      <c r="H1" s="210" t="s">
        <v>156</v>
      </c>
      <c r="I1" s="204"/>
      <c r="J1" s="211" t="s">
        <v>157</v>
      </c>
      <c r="K1" s="212"/>
      <c r="L1" s="202" t="s">
        <v>158</v>
      </c>
      <c r="M1" s="202" t="s">
        <v>159</v>
      </c>
      <c r="N1" s="204" t="s">
        <v>160</v>
      </c>
    </row>
    <row r="2" spans="1:14" ht="13.5">
      <c r="A2" s="203"/>
      <c r="B2" s="208"/>
      <c r="C2" s="209"/>
      <c r="D2" s="42" t="s">
        <v>55</v>
      </c>
      <c r="E2" s="43" t="s">
        <v>58</v>
      </c>
      <c r="F2" s="42" t="s">
        <v>161</v>
      </c>
      <c r="G2" s="43" t="s">
        <v>162</v>
      </c>
      <c r="H2" s="44" t="s">
        <v>161</v>
      </c>
      <c r="I2" s="45" t="s">
        <v>162</v>
      </c>
      <c r="J2" s="44" t="s">
        <v>163</v>
      </c>
      <c r="K2" s="46" t="s">
        <v>162</v>
      </c>
      <c r="L2" s="203"/>
      <c r="M2" s="203"/>
      <c r="N2" s="205"/>
    </row>
    <row r="3" spans="1:15" ht="42" customHeight="1">
      <c r="A3" s="48">
        <f>'申込一覧'!C3</f>
        <v>0</v>
      </c>
      <c r="B3" s="49">
        <f>'申込一覧'!K8</f>
        <v>0</v>
      </c>
      <c r="C3" s="50" t="e">
        <f>INDEX($B$6:$B$13,MATCH('申込一覧'!O10,$C$6:$C$13,0))</f>
        <v>#N/A</v>
      </c>
      <c r="D3" s="49">
        <f>'申込一覧'!D11</f>
        <v>0</v>
      </c>
      <c r="E3" s="51">
        <f>'申込一覧'!G11</f>
        <v>0</v>
      </c>
      <c r="F3" s="49">
        <f>'申込一覧'!D12</f>
        <v>0</v>
      </c>
      <c r="G3" s="51">
        <f>'申込一覧'!D13</f>
        <v>0</v>
      </c>
      <c r="H3" s="52">
        <f>'申込一覧'!G12</f>
        <v>0</v>
      </c>
      <c r="I3" s="50">
        <f>'申込一覧'!G13</f>
        <v>0</v>
      </c>
      <c r="J3" s="52">
        <f>F3+H3</f>
        <v>0</v>
      </c>
      <c r="K3" s="50">
        <f>G3+I3</f>
        <v>0</v>
      </c>
      <c r="L3" s="53">
        <f>'申込一覧'!I14</f>
      </c>
      <c r="M3" s="48" t="str">
        <f>IF('申込一覧'!$C$8="徳　島","","県外")</f>
        <v>県外</v>
      </c>
      <c r="N3" s="47">
        <f>IF(L3="","",INT(L3/5000))</f>
      </c>
      <c r="O3">
        <f>'申込一覧'!F8</f>
        <v>0</v>
      </c>
    </row>
    <row r="6" spans="2:3" ht="13.5">
      <c r="B6">
        <v>1</v>
      </c>
      <c r="C6" t="s">
        <v>164</v>
      </c>
    </row>
    <row r="7" spans="2:3" ht="13.5">
      <c r="B7">
        <v>2</v>
      </c>
      <c r="C7" t="s">
        <v>165</v>
      </c>
    </row>
    <row r="8" spans="2:3" ht="13.5">
      <c r="B8">
        <v>3</v>
      </c>
      <c r="C8" t="s">
        <v>166</v>
      </c>
    </row>
    <row r="9" spans="2:3" ht="13.5">
      <c r="B9">
        <v>4</v>
      </c>
      <c r="C9" t="s">
        <v>167</v>
      </c>
    </row>
    <row r="10" spans="2:3" ht="13.5">
      <c r="B10">
        <v>5</v>
      </c>
      <c r="C10" t="s">
        <v>168</v>
      </c>
    </row>
    <row r="11" spans="2:3" ht="13.5">
      <c r="B11">
        <v>6</v>
      </c>
      <c r="C11" t="s">
        <v>169</v>
      </c>
    </row>
    <row r="12" spans="2:3" ht="13.5">
      <c r="B12">
        <v>7</v>
      </c>
      <c r="C12" t="s">
        <v>170</v>
      </c>
    </row>
    <row r="13" spans="2:3" ht="13.5">
      <c r="B13">
        <v>8</v>
      </c>
      <c r="C13" t="s">
        <v>171</v>
      </c>
    </row>
  </sheetData>
  <sheetProtection/>
  <mergeCells count="9">
    <mergeCell ref="L1:L2"/>
    <mergeCell ref="M1:M2"/>
    <mergeCell ref="N1:N2"/>
    <mergeCell ref="A1:A2"/>
    <mergeCell ref="B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P18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18.125" style="75" customWidth="1"/>
    <col min="2" max="2" width="6.375" style="75" customWidth="1"/>
    <col min="3" max="3" width="9.75390625" style="75" bestFit="1" customWidth="1"/>
    <col min="4" max="9" width="9.25390625" style="0" customWidth="1"/>
    <col min="10" max="10" width="2.75390625" style="0" hidden="1" customWidth="1"/>
    <col min="11" max="16" width="10.50390625" style="0" hidden="1" customWidth="1"/>
    <col min="17" max="17" width="9.00390625" style="0" hidden="1" customWidth="1"/>
    <col min="18" max="22" width="9.00390625" style="0" customWidth="1"/>
  </cols>
  <sheetData>
    <row r="1" spans="1:9" ht="18.75">
      <c r="A1" s="213" t="str">
        <f>'申込一覧'!A1</f>
        <v>南部健康運動公園陸上競技場　阿南陸上競技オープン記録会</v>
      </c>
      <c r="B1" s="213"/>
      <c r="C1" s="213"/>
      <c r="D1" s="213"/>
      <c r="E1" s="213"/>
      <c r="F1" s="213"/>
      <c r="G1" s="213"/>
      <c r="H1" s="213"/>
      <c r="I1" s="213"/>
    </row>
    <row r="2" spans="1:9" ht="27" customHeight="1">
      <c r="A2" s="74"/>
      <c r="B2" s="74"/>
      <c r="C2" s="74"/>
      <c r="D2" s="74"/>
      <c r="E2" s="74"/>
      <c r="F2" s="74"/>
      <c r="G2" s="214">
        <f>IF('申込一覧'!F8="","",'申込一覧'!F8)</f>
      </c>
      <c r="H2" s="215"/>
      <c r="I2" s="216"/>
    </row>
    <row r="3" spans="1:9" ht="6" customHeight="1">
      <c r="A3" s="101"/>
      <c r="B3" s="101"/>
      <c r="C3" s="101"/>
      <c r="D3" s="101"/>
      <c r="E3" s="101"/>
      <c r="F3" s="101"/>
      <c r="G3" s="101"/>
      <c r="H3" s="101"/>
      <c r="I3" s="101"/>
    </row>
    <row r="4" spans="1:9" ht="17.25" customHeight="1">
      <c r="A4" s="217" t="s">
        <v>271</v>
      </c>
      <c r="B4" s="217"/>
      <c r="C4" s="217"/>
      <c r="D4" s="217"/>
      <c r="E4" s="217"/>
      <c r="F4" s="217"/>
      <c r="G4" s="217"/>
      <c r="H4" s="217"/>
      <c r="I4" s="217"/>
    </row>
    <row r="5" spans="1:9" ht="17.25" customHeight="1">
      <c r="A5" s="101" t="s">
        <v>267</v>
      </c>
      <c r="B5" s="101"/>
      <c r="C5" s="101"/>
      <c r="D5" s="101"/>
      <c r="E5" s="101"/>
      <c r="F5" s="101"/>
      <c r="G5" s="101"/>
      <c r="H5" s="101"/>
      <c r="I5" s="101"/>
    </row>
    <row r="6" ht="17.25" customHeight="1">
      <c r="A6" s="101" t="s">
        <v>268</v>
      </c>
    </row>
    <row r="7" ht="7.5" customHeight="1"/>
    <row r="8" spans="1:11" ht="18.75" customHeight="1" thickBot="1">
      <c r="A8" s="76" t="s">
        <v>172</v>
      </c>
      <c r="B8" s="76" t="s">
        <v>173</v>
      </c>
      <c r="C8" s="77" t="s">
        <v>3</v>
      </c>
      <c r="D8" s="78" t="s">
        <v>174</v>
      </c>
      <c r="E8" s="79" t="s">
        <v>175</v>
      </c>
      <c r="F8" s="79" t="s">
        <v>176</v>
      </c>
      <c r="G8" s="79" t="s">
        <v>177</v>
      </c>
      <c r="H8" s="79" t="s">
        <v>178</v>
      </c>
      <c r="I8" s="80" t="s">
        <v>179</v>
      </c>
      <c r="J8" s="103"/>
      <c r="K8" s="103"/>
    </row>
    <row r="9" spans="1:16" ht="33" customHeight="1" thickTop="1">
      <c r="A9" s="128"/>
      <c r="B9" s="133"/>
      <c r="C9" s="134"/>
      <c r="D9" s="121"/>
      <c r="E9" s="122"/>
      <c r="F9" s="122"/>
      <c r="G9" s="122"/>
      <c r="H9" s="122"/>
      <c r="I9" s="123"/>
      <c r="J9" s="104">
        <f>IF(LEFTB(A9,2)="男",1,IF(LEFTB(A9,2)="女",2,""))</f>
      </c>
      <c r="K9" s="104">
        <f>_xlfn.IFERROR($J9*10000+D9,"")</f>
      </c>
      <c r="L9" s="104"/>
      <c r="M9" s="104"/>
      <c r="N9" s="104"/>
      <c r="O9" s="104"/>
      <c r="P9" s="104"/>
    </row>
    <row r="10" spans="1:16" ht="33" customHeight="1">
      <c r="A10" s="127"/>
      <c r="B10" s="127"/>
      <c r="C10" s="135"/>
      <c r="D10" s="129"/>
      <c r="E10" s="130"/>
      <c r="F10" s="130"/>
      <c r="G10" s="130"/>
      <c r="H10" s="130"/>
      <c r="I10" s="131"/>
      <c r="J10" s="104"/>
      <c r="K10" s="104"/>
      <c r="L10" s="104"/>
      <c r="M10" s="104"/>
      <c r="N10" s="104"/>
      <c r="O10" s="104"/>
      <c r="P10" s="104"/>
    </row>
    <row r="11" spans="1:16" ht="33" customHeight="1">
      <c r="A11" s="128"/>
      <c r="B11" s="127"/>
      <c r="C11" s="134"/>
      <c r="D11" s="121"/>
      <c r="E11" s="122"/>
      <c r="F11" s="122"/>
      <c r="G11" s="122"/>
      <c r="H11" s="122"/>
      <c r="I11" s="123"/>
      <c r="J11" s="104"/>
      <c r="K11" s="104"/>
      <c r="L11" s="104"/>
      <c r="M11" s="104"/>
      <c r="N11" s="104"/>
      <c r="O11" s="104"/>
      <c r="P11" s="104"/>
    </row>
    <row r="12" spans="1:16" ht="33" customHeight="1">
      <c r="A12" s="127"/>
      <c r="B12" s="127"/>
      <c r="C12" s="135"/>
      <c r="D12" s="129"/>
      <c r="E12" s="130"/>
      <c r="F12" s="130"/>
      <c r="G12" s="130"/>
      <c r="H12" s="130"/>
      <c r="I12" s="131"/>
      <c r="J12" s="104"/>
      <c r="K12" s="104"/>
      <c r="L12" s="104"/>
      <c r="M12" s="104"/>
      <c r="N12" s="104"/>
      <c r="O12" s="104"/>
      <c r="P12" s="104"/>
    </row>
    <row r="13" spans="1:16" ht="33" customHeight="1">
      <c r="A13" s="128"/>
      <c r="B13" s="127"/>
      <c r="C13" s="134"/>
      <c r="D13" s="121"/>
      <c r="E13" s="122"/>
      <c r="F13" s="122"/>
      <c r="G13" s="122"/>
      <c r="H13" s="122"/>
      <c r="I13" s="123"/>
      <c r="J13" s="104"/>
      <c r="K13" s="104"/>
      <c r="L13" s="104"/>
      <c r="M13" s="104"/>
      <c r="N13" s="104"/>
      <c r="O13" s="104"/>
      <c r="P13" s="104"/>
    </row>
    <row r="14" spans="1:16" ht="33" customHeight="1">
      <c r="A14" s="127"/>
      <c r="B14" s="127"/>
      <c r="C14" s="135"/>
      <c r="D14" s="129"/>
      <c r="E14" s="130"/>
      <c r="F14" s="130"/>
      <c r="G14" s="130"/>
      <c r="H14" s="130"/>
      <c r="I14" s="131"/>
      <c r="J14" s="104"/>
      <c r="K14" s="104"/>
      <c r="L14" s="104"/>
      <c r="M14" s="104"/>
      <c r="N14" s="104"/>
      <c r="O14" s="104"/>
      <c r="P14" s="104"/>
    </row>
    <row r="15" spans="1:16" ht="33" customHeight="1">
      <c r="A15" s="128"/>
      <c r="B15" s="127"/>
      <c r="C15" s="134"/>
      <c r="D15" s="121"/>
      <c r="E15" s="122"/>
      <c r="F15" s="122"/>
      <c r="G15" s="122"/>
      <c r="H15" s="122"/>
      <c r="I15" s="123"/>
      <c r="J15" s="104"/>
      <c r="K15" s="104"/>
      <c r="L15" s="104"/>
      <c r="M15" s="104"/>
      <c r="N15" s="104"/>
      <c r="O15" s="104"/>
      <c r="P15" s="104"/>
    </row>
    <row r="16" spans="1:16" ht="33" customHeight="1">
      <c r="A16" s="127"/>
      <c r="B16" s="127"/>
      <c r="C16" s="135"/>
      <c r="D16" s="129"/>
      <c r="E16" s="130"/>
      <c r="F16" s="130"/>
      <c r="G16" s="130"/>
      <c r="H16" s="130"/>
      <c r="I16" s="131"/>
      <c r="J16" s="104"/>
      <c r="K16" s="104"/>
      <c r="L16" s="104"/>
      <c r="M16" s="104"/>
      <c r="N16" s="104"/>
      <c r="O16" s="104"/>
      <c r="P16" s="104"/>
    </row>
    <row r="17" spans="1:16" ht="33" customHeight="1">
      <c r="A17" s="127"/>
      <c r="B17" s="127"/>
      <c r="C17" s="136"/>
      <c r="D17" s="121"/>
      <c r="E17" s="122"/>
      <c r="F17" s="122"/>
      <c r="G17" s="122"/>
      <c r="H17" s="122"/>
      <c r="I17" s="123"/>
      <c r="J17" s="104"/>
      <c r="K17" s="104"/>
      <c r="L17" s="104"/>
      <c r="M17" s="104"/>
      <c r="N17" s="104"/>
      <c r="O17" s="104"/>
      <c r="P17" s="104"/>
    </row>
    <row r="18" spans="1:16" ht="33" customHeight="1">
      <c r="A18" s="127"/>
      <c r="B18" s="127"/>
      <c r="C18" s="136"/>
      <c r="D18" s="129"/>
      <c r="E18" s="130"/>
      <c r="F18" s="130"/>
      <c r="G18" s="130"/>
      <c r="H18" s="130"/>
      <c r="I18" s="131"/>
      <c r="J18" s="104"/>
      <c r="K18" s="104"/>
      <c r="L18" s="104"/>
      <c r="M18" s="104"/>
      <c r="N18" s="104"/>
      <c r="O18" s="104"/>
      <c r="P18" s="104"/>
    </row>
  </sheetData>
  <sheetProtection sheet="1"/>
  <mergeCells count="3">
    <mergeCell ref="A1:I1"/>
    <mergeCell ref="G2:I2"/>
    <mergeCell ref="A4:I4"/>
  </mergeCells>
  <dataValidations count="3">
    <dataValidation type="list" showDropDown="1" showInputMessage="1" showErrorMessage="1" errorTitle="リレーメンバー" error="申込み一覧に登録したナンバーを入力してください。" sqref="D9:I18">
      <formula1>ﾅﾝﾊﾞｰ</formula1>
    </dataValidation>
    <dataValidation type="list" allowBlank="1" showInputMessage="1" showErrorMessage="1" sqref="A9:A18">
      <formula1>リレー</formula1>
    </dataValidation>
    <dataValidation type="list" allowBlank="1" showInputMessage="1" showErrorMessage="1" sqref="B9:B18">
      <formula1>複数リレー</formula1>
    </dataValidation>
  </dataValidation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8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11.875" style="81" bestFit="1" customWidth="1"/>
    <col min="2" max="2" width="10.50390625" style="81" bestFit="1" customWidth="1"/>
    <col min="3" max="3" width="3.625" style="81" bestFit="1" customWidth="1"/>
    <col min="4" max="4" width="10.50390625" style="81" bestFit="1" customWidth="1"/>
    <col min="5" max="5" width="3.75390625" style="81" bestFit="1" customWidth="1"/>
    <col min="6" max="6" width="4.00390625" style="81" bestFit="1" customWidth="1"/>
    <col min="7" max="12" width="10.50390625" style="81" bestFit="1" customWidth="1"/>
    <col min="13" max="16384" width="9.00390625" style="81" customWidth="1"/>
  </cols>
  <sheetData>
    <row r="1" spans="2:12" ht="13.5">
      <c r="B1" s="81" t="s">
        <v>73</v>
      </c>
      <c r="C1" s="81" t="s">
        <v>81</v>
      </c>
      <c r="D1" s="81" t="s">
        <v>74</v>
      </c>
      <c r="E1" s="81" t="s">
        <v>75</v>
      </c>
      <c r="F1" s="81" t="s">
        <v>193</v>
      </c>
      <c r="G1" s="81" t="s">
        <v>82</v>
      </c>
      <c r="H1" s="81" t="s">
        <v>83</v>
      </c>
      <c r="I1" s="81" t="s">
        <v>84</v>
      </c>
      <c r="J1" s="81" t="s">
        <v>194</v>
      </c>
      <c r="K1" s="81" t="s">
        <v>195</v>
      </c>
      <c r="L1" s="81" t="s">
        <v>196</v>
      </c>
    </row>
    <row r="2" spans="1:12" ht="13.5">
      <c r="A2" s="81">
        <f>IF(リレー!A9="","",リレー!A9)</f>
      </c>
      <c r="B2" s="81">
        <f>IF(リレー!A9="","",リレー!$G$2)</f>
      </c>
      <c r="D2" s="81">
        <f>IF(リレー!A9="","",リレー!$G$2)</f>
      </c>
      <c r="F2" s="81">
        <f>IF(リレー!A9="","",リレー!C9)</f>
      </c>
      <c r="G2" s="81">
        <f>IF(リレー!D9="","",INDEX('競技者'!$A$2:$A$88,MATCH(リレー!K9,'競技者'!$L$2:$L$88,0)))</f>
      </c>
      <c r="H2" s="81">
        <f>IF(リレー!E9="","",INDEX('競技者'!$A$2:$A$88,MATCH(リレー!L9,'競技者'!$L$2:$L$88,0)))</f>
      </c>
      <c r="I2" s="81">
        <f>IF(リレー!F9="","",INDEX('競技者'!$A$2:$A$88,MATCH(リレー!M9,'競技者'!$L$2:$L$88,0)))</f>
      </c>
      <c r="J2" s="81">
        <f>IF(リレー!G9="","",INDEX('競技者'!$A$2:$A$88,MATCH(リレー!N9,'競技者'!$L$2:$L$88,0)))</f>
      </c>
      <c r="K2" s="81">
        <f>IF(リレー!H9="","",INDEX('競技者'!$A$2:$A$88,MATCH(リレー!O9,'競技者'!$L$2:$L$88,0)))</f>
      </c>
      <c r="L2" s="81">
        <f>IF(リレー!I9="","",INDEX('競技者'!$A$2:$A$88,MATCH(リレー!P9,'競技者'!$L$2:$L$88,0)))</f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Z65"/>
  <sheetViews>
    <sheetView zoomScalePageLayoutView="0" workbookViewId="0" topLeftCell="F1">
      <selection activeCell="S2" sqref="S2"/>
    </sheetView>
  </sheetViews>
  <sheetFormatPr defaultColWidth="9.00390625" defaultRowHeight="13.5"/>
  <cols>
    <col min="1" max="1" width="3.625" style="65" bestFit="1" customWidth="1"/>
    <col min="2" max="2" width="9.00390625" style="65" customWidth="1"/>
    <col min="3" max="3" width="4.75390625" style="65" customWidth="1"/>
    <col min="4" max="4" width="5.375" style="65" bestFit="1" customWidth="1"/>
    <col min="5" max="5" width="2.875" style="65" bestFit="1" customWidth="1"/>
    <col min="6" max="6" width="6.50390625" style="65" bestFit="1" customWidth="1"/>
    <col min="7" max="7" width="10.625" style="65" bestFit="1" customWidth="1"/>
    <col min="8" max="8" width="5.75390625" style="65" bestFit="1" customWidth="1"/>
    <col min="9" max="9" width="6.50390625" style="65" bestFit="1" customWidth="1"/>
    <col min="10" max="10" width="13.875" style="65" bestFit="1" customWidth="1"/>
    <col min="11" max="11" width="4.375" style="65" customWidth="1"/>
    <col min="12" max="12" width="6.50390625" style="65" bestFit="1" customWidth="1"/>
    <col min="13" max="13" width="13.875" style="65" bestFit="1" customWidth="1"/>
    <col min="14" max="14" width="4.375" style="65" customWidth="1"/>
    <col min="15" max="15" width="6.50390625" style="65" bestFit="1" customWidth="1"/>
    <col min="16" max="16" width="12.75390625" style="96" bestFit="1" customWidth="1"/>
    <col min="17" max="18" width="4.375" style="65" customWidth="1"/>
    <col min="19" max="19" width="6.50390625" style="65" bestFit="1" customWidth="1"/>
    <col min="20" max="20" width="16.125" style="65" bestFit="1" customWidth="1"/>
    <col min="21" max="22" width="6.00390625" style="65" customWidth="1"/>
    <col min="23" max="23" width="4.125" style="65" bestFit="1" customWidth="1"/>
    <col min="24" max="24" width="10.25390625" style="65" bestFit="1" customWidth="1"/>
    <col min="25" max="16384" width="9.00390625" style="65" customWidth="1"/>
  </cols>
  <sheetData>
    <row r="3" spans="1:24" ht="13.5">
      <c r="A3" s="7" t="s">
        <v>6</v>
      </c>
      <c r="B3" s="7" t="s">
        <v>7</v>
      </c>
      <c r="C3" s="64"/>
      <c r="D3" s="65" t="s">
        <v>2</v>
      </c>
      <c r="F3" s="66"/>
      <c r="G3" s="66">
        <v>1</v>
      </c>
      <c r="I3" s="67"/>
      <c r="J3" s="68" t="s">
        <v>202</v>
      </c>
      <c r="L3" s="67"/>
      <c r="M3" s="68" t="s">
        <v>203</v>
      </c>
      <c r="O3" s="67"/>
      <c r="P3" s="99" t="s">
        <v>141</v>
      </c>
      <c r="W3" s="7" t="s">
        <v>6</v>
      </c>
      <c r="X3" s="7" t="s">
        <v>7</v>
      </c>
    </row>
    <row r="4" spans="1:24" ht="13.5">
      <c r="A4" s="7"/>
      <c r="B4" s="7"/>
      <c r="D4" s="65">
        <v>1</v>
      </c>
      <c r="F4" s="66"/>
      <c r="G4" s="66"/>
      <c r="I4" s="69"/>
      <c r="J4" s="70"/>
      <c r="L4" s="69"/>
      <c r="M4" s="70"/>
      <c r="O4" s="69"/>
      <c r="P4" s="73"/>
      <c r="S4" s="90" t="s">
        <v>206</v>
      </c>
      <c r="T4" s="91" t="s">
        <v>197</v>
      </c>
      <c r="U4" s="92">
        <v>1</v>
      </c>
      <c r="W4" s="7"/>
      <c r="X4" s="7"/>
    </row>
    <row r="5" spans="1:26" ht="13.5">
      <c r="A5" s="9">
        <v>37</v>
      </c>
      <c r="B5" s="7" t="s">
        <v>51</v>
      </c>
      <c r="D5" s="65">
        <v>2</v>
      </c>
      <c r="F5" s="12"/>
      <c r="G5" s="12"/>
      <c r="I5" s="10" t="s">
        <v>207</v>
      </c>
      <c r="J5" s="11" t="s">
        <v>197</v>
      </c>
      <c r="L5" s="10" t="s">
        <v>207</v>
      </c>
      <c r="M5" s="11" t="s">
        <v>197</v>
      </c>
      <c r="O5" s="10" t="s">
        <v>248</v>
      </c>
      <c r="P5" s="11" t="s">
        <v>246</v>
      </c>
      <c r="S5" s="93" t="s">
        <v>225</v>
      </c>
      <c r="T5" s="94" t="s">
        <v>224</v>
      </c>
      <c r="U5" s="95">
        <v>1</v>
      </c>
      <c r="W5" s="9">
        <v>137</v>
      </c>
      <c r="X5" s="7" t="s">
        <v>127</v>
      </c>
      <c r="Y5" s="65" t="s">
        <v>272</v>
      </c>
      <c r="Z5" s="71"/>
    </row>
    <row r="6" spans="1:26" ht="13.5">
      <c r="A6" s="9">
        <v>36</v>
      </c>
      <c r="B6" s="7" t="s">
        <v>52</v>
      </c>
      <c r="F6" s="12"/>
      <c r="G6" s="12"/>
      <c r="I6" s="10" t="s">
        <v>226</v>
      </c>
      <c r="J6" s="11" t="s">
        <v>224</v>
      </c>
      <c r="L6" s="10" t="s">
        <v>226</v>
      </c>
      <c r="M6" s="11" t="s">
        <v>224</v>
      </c>
      <c r="O6" s="10" t="s">
        <v>250</v>
      </c>
      <c r="P6" s="11" t="s">
        <v>247</v>
      </c>
      <c r="S6" s="93" t="s">
        <v>240</v>
      </c>
      <c r="T6" s="94" t="s">
        <v>227</v>
      </c>
      <c r="U6" s="95">
        <v>1</v>
      </c>
      <c r="W6" s="9">
        <v>136</v>
      </c>
      <c r="X6" s="7" t="s">
        <v>128</v>
      </c>
      <c r="Y6" s="65" t="s">
        <v>273</v>
      </c>
      <c r="Z6" s="71"/>
    </row>
    <row r="7" spans="1:26" ht="13.5">
      <c r="A7" s="9">
        <v>38</v>
      </c>
      <c r="B7" s="7" t="s">
        <v>53</v>
      </c>
      <c r="F7" s="12"/>
      <c r="G7" s="12"/>
      <c r="I7" s="10" t="s">
        <v>241</v>
      </c>
      <c r="J7" s="11" t="s">
        <v>227</v>
      </c>
      <c r="L7" s="10" t="s">
        <v>241</v>
      </c>
      <c r="M7" s="11" t="s">
        <v>227</v>
      </c>
      <c r="O7" s="10"/>
      <c r="P7" s="11" t="s">
        <v>251</v>
      </c>
      <c r="S7" s="93" t="s">
        <v>208</v>
      </c>
      <c r="T7" s="94" t="s">
        <v>198</v>
      </c>
      <c r="U7" s="95">
        <v>2</v>
      </c>
      <c r="W7" s="9">
        <v>138</v>
      </c>
      <c r="X7" s="7" t="s">
        <v>129</v>
      </c>
      <c r="Y7" s="65" t="s">
        <v>274</v>
      </c>
      <c r="Z7" s="71"/>
    </row>
    <row r="8" spans="1:26" ht="13.5">
      <c r="A8" s="9">
        <v>39</v>
      </c>
      <c r="B8" s="7" t="s">
        <v>54</v>
      </c>
      <c r="F8" s="66"/>
      <c r="G8" s="66"/>
      <c r="I8" s="10" t="s">
        <v>209</v>
      </c>
      <c r="J8" s="11" t="s">
        <v>198</v>
      </c>
      <c r="L8" s="10" t="s">
        <v>209</v>
      </c>
      <c r="M8" s="11" t="s">
        <v>198</v>
      </c>
      <c r="O8" s="10"/>
      <c r="P8" s="11" t="s">
        <v>244</v>
      </c>
      <c r="S8" s="93" t="s">
        <v>254</v>
      </c>
      <c r="T8" s="94" t="s">
        <v>251</v>
      </c>
      <c r="U8" s="95">
        <v>1</v>
      </c>
      <c r="W8" s="9">
        <v>139</v>
      </c>
      <c r="X8" s="7" t="s">
        <v>130</v>
      </c>
      <c r="Y8" s="65" t="s">
        <v>275</v>
      </c>
      <c r="Z8" s="71"/>
    </row>
    <row r="9" spans="1:26" ht="13.5">
      <c r="A9" s="9"/>
      <c r="B9" s="7"/>
      <c r="F9" s="12"/>
      <c r="G9" s="12"/>
      <c r="I9" s="89"/>
      <c r="J9" s="89"/>
      <c r="L9" s="10" t="s">
        <v>255</v>
      </c>
      <c r="M9" s="11" t="s">
        <v>251</v>
      </c>
      <c r="O9" s="10"/>
      <c r="P9" s="11" t="s">
        <v>319</v>
      </c>
      <c r="S9" s="93" t="s">
        <v>256</v>
      </c>
      <c r="T9" s="94" t="s">
        <v>244</v>
      </c>
      <c r="U9" s="95">
        <v>1</v>
      </c>
      <c r="W9" s="9"/>
      <c r="X9" s="7"/>
      <c r="Y9" s="65" t="s">
        <v>276</v>
      </c>
      <c r="Z9" s="71"/>
    </row>
    <row r="10" spans="1:26" ht="13.5">
      <c r="A10" s="8">
        <v>1</v>
      </c>
      <c r="B10" s="7" t="s">
        <v>8</v>
      </c>
      <c r="F10" s="12"/>
      <c r="G10" s="12"/>
      <c r="I10" s="12"/>
      <c r="J10" s="12"/>
      <c r="L10" s="10" t="s">
        <v>257</v>
      </c>
      <c r="M10" s="11" t="s">
        <v>244</v>
      </c>
      <c r="O10" s="89"/>
      <c r="P10" s="89"/>
      <c r="S10" s="93" t="s">
        <v>256</v>
      </c>
      <c r="T10" s="94" t="s">
        <v>319</v>
      </c>
      <c r="U10" s="95">
        <v>1</v>
      </c>
      <c r="W10" s="8">
        <v>101</v>
      </c>
      <c r="X10" s="7" t="s">
        <v>8</v>
      </c>
      <c r="Y10" s="65" t="s">
        <v>277</v>
      </c>
      <c r="Z10" s="71"/>
    </row>
    <row r="11" spans="1:26" ht="13.5">
      <c r="A11" s="8">
        <v>2</v>
      </c>
      <c r="B11" s="7" t="s">
        <v>9</v>
      </c>
      <c r="F11" s="12"/>
      <c r="G11" s="12"/>
      <c r="I11" s="12"/>
      <c r="J11" s="12"/>
      <c r="L11" s="10" t="s">
        <v>257</v>
      </c>
      <c r="M11" s="11" t="s">
        <v>319</v>
      </c>
      <c r="O11" s="12"/>
      <c r="P11" s="12"/>
      <c r="S11" s="93" t="s">
        <v>245</v>
      </c>
      <c r="T11" s="94" t="s">
        <v>246</v>
      </c>
      <c r="U11" s="95">
        <v>1</v>
      </c>
      <c r="W11" s="8">
        <v>102</v>
      </c>
      <c r="X11" s="7" t="s">
        <v>95</v>
      </c>
      <c r="Y11" s="65" t="s">
        <v>278</v>
      </c>
      <c r="Z11" s="71"/>
    </row>
    <row r="12" spans="1:26" ht="13.5">
      <c r="A12" s="8">
        <v>3</v>
      </c>
      <c r="B12" s="7" t="s">
        <v>10</v>
      </c>
      <c r="F12" s="12"/>
      <c r="G12" s="12"/>
      <c r="I12" s="12"/>
      <c r="J12" s="12"/>
      <c r="L12" s="89"/>
      <c r="M12" s="89"/>
      <c r="O12" s="12"/>
      <c r="P12" s="12"/>
      <c r="S12" s="93" t="s">
        <v>249</v>
      </c>
      <c r="T12" s="94" t="s">
        <v>247</v>
      </c>
      <c r="U12" s="95">
        <v>2</v>
      </c>
      <c r="W12" s="8">
        <v>103</v>
      </c>
      <c r="X12" s="7" t="s">
        <v>96</v>
      </c>
      <c r="Y12" s="65" t="s">
        <v>279</v>
      </c>
      <c r="Z12" s="71"/>
    </row>
    <row r="13" spans="1:26" ht="13.5">
      <c r="A13" s="8">
        <v>4</v>
      </c>
      <c r="B13" s="7" t="s">
        <v>11</v>
      </c>
      <c r="F13" s="12"/>
      <c r="G13" s="12"/>
      <c r="I13" s="12"/>
      <c r="J13" s="12"/>
      <c r="L13" s="12"/>
      <c r="M13" s="12"/>
      <c r="O13" s="12"/>
      <c r="P13" s="12"/>
      <c r="S13" s="90" t="s">
        <v>206</v>
      </c>
      <c r="T13" s="91" t="s">
        <v>199</v>
      </c>
      <c r="U13" s="92">
        <v>1</v>
      </c>
      <c r="W13" s="8">
        <v>104</v>
      </c>
      <c r="X13" s="7" t="s">
        <v>97</v>
      </c>
      <c r="Y13" s="65" t="s">
        <v>280</v>
      </c>
      <c r="Z13" s="71"/>
    </row>
    <row r="14" spans="1:26" ht="13.5">
      <c r="A14" s="8">
        <v>5</v>
      </c>
      <c r="B14" s="7" t="s">
        <v>12</v>
      </c>
      <c r="F14" s="1"/>
      <c r="G14" s="1"/>
      <c r="I14" s="12"/>
      <c r="J14" s="12"/>
      <c r="L14" s="12"/>
      <c r="M14" s="12"/>
      <c r="O14" s="12"/>
      <c r="P14" s="12"/>
      <c r="S14" s="93" t="s">
        <v>225</v>
      </c>
      <c r="T14" s="94" t="s">
        <v>228</v>
      </c>
      <c r="U14" s="95">
        <v>1</v>
      </c>
      <c r="W14" s="8">
        <v>105</v>
      </c>
      <c r="X14" s="7" t="s">
        <v>98</v>
      </c>
      <c r="Y14" s="65" t="s">
        <v>281</v>
      </c>
      <c r="Z14" s="71"/>
    </row>
    <row r="15" spans="1:26" ht="13.5">
      <c r="A15" s="8">
        <v>6</v>
      </c>
      <c r="B15" s="7" t="s">
        <v>13</v>
      </c>
      <c r="F15" s="1"/>
      <c r="G15" s="1"/>
      <c r="I15" s="12"/>
      <c r="J15" s="12"/>
      <c r="L15" s="12"/>
      <c r="M15" s="12"/>
      <c r="O15" s="12"/>
      <c r="P15" s="12"/>
      <c r="S15" s="93" t="s">
        <v>240</v>
      </c>
      <c r="T15" s="94" t="s">
        <v>229</v>
      </c>
      <c r="U15" s="95">
        <v>1</v>
      </c>
      <c r="W15" s="8">
        <v>106</v>
      </c>
      <c r="X15" s="7" t="s">
        <v>99</v>
      </c>
      <c r="Y15" s="65" t="s">
        <v>282</v>
      </c>
      <c r="Z15" s="71"/>
    </row>
    <row r="16" spans="1:26" ht="13.5">
      <c r="A16" s="8">
        <v>7</v>
      </c>
      <c r="B16" s="7" t="s">
        <v>14</v>
      </c>
      <c r="F16" s="1"/>
      <c r="G16" s="1"/>
      <c r="I16" s="12"/>
      <c r="J16" s="12"/>
      <c r="L16" s="12"/>
      <c r="M16" s="12"/>
      <c r="O16" s="12"/>
      <c r="P16" s="12"/>
      <c r="S16" s="93" t="s">
        <v>208</v>
      </c>
      <c r="T16" s="94" t="s">
        <v>200</v>
      </c>
      <c r="U16" s="95">
        <v>2</v>
      </c>
      <c r="W16" s="8">
        <v>107</v>
      </c>
      <c r="X16" s="7" t="s">
        <v>100</v>
      </c>
      <c r="Y16" s="65" t="s">
        <v>283</v>
      </c>
      <c r="Z16" s="71"/>
    </row>
    <row r="17" spans="1:26" ht="13.5">
      <c r="A17" s="8">
        <v>8</v>
      </c>
      <c r="B17" s="7" t="s">
        <v>15</v>
      </c>
      <c r="F17" s="1"/>
      <c r="G17" s="1"/>
      <c r="I17" s="12"/>
      <c r="J17" s="12"/>
      <c r="L17" s="12"/>
      <c r="M17" s="12"/>
      <c r="O17" s="12"/>
      <c r="P17" s="12"/>
      <c r="S17" s="93" t="s">
        <v>254</v>
      </c>
      <c r="T17" s="94" t="s">
        <v>252</v>
      </c>
      <c r="U17" s="95">
        <v>1</v>
      </c>
      <c r="W17" s="8">
        <v>108</v>
      </c>
      <c r="X17" s="7" t="s">
        <v>101</v>
      </c>
      <c r="Y17" s="65" t="s">
        <v>284</v>
      </c>
      <c r="Z17" s="71"/>
    </row>
    <row r="18" spans="1:26" ht="13.5">
      <c r="A18" s="8">
        <v>9</v>
      </c>
      <c r="B18" s="7" t="s">
        <v>16</v>
      </c>
      <c r="F18" s="1"/>
      <c r="G18" s="1"/>
      <c r="I18" s="12"/>
      <c r="J18" s="12"/>
      <c r="L18" s="12"/>
      <c r="M18" s="12"/>
      <c r="O18" s="12"/>
      <c r="P18" s="12"/>
      <c r="S18" s="93" t="s">
        <v>256</v>
      </c>
      <c r="T18" s="94" t="s">
        <v>253</v>
      </c>
      <c r="U18" s="95">
        <v>1</v>
      </c>
      <c r="W18" s="8">
        <v>109</v>
      </c>
      <c r="X18" s="7" t="s">
        <v>102</v>
      </c>
      <c r="Y18" s="65" t="s">
        <v>285</v>
      </c>
      <c r="Z18" s="71"/>
    </row>
    <row r="19" spans="1:26" ht="13.5">
      <c r="A19" s="8">
        <v>10</v>
      </c>
      <c r="B19" s="7" t="s">
        <v>17</v>
      </c>
      <c r="F19" s="1"/>
      <c r="G19" s="1"/>
      <c r="I19" s="12"/>
      <c r="J19" s="12"/>
      <c r="L19" s="12"/>
      <c r="M19" s="12"/>
      <c r="O19" s="12"/>
      <c r="P19" s="12"/>
      <c r="S19" s="93" t="s">
        <v>256</v>
      </c>
      <c r="T19" s="94" t="s">
        <v>320</v>
      </c>
      <c r="U19" s="95">
        <v>1</v>
      </c>
      <c r="W19" s="8">
        <v>110</v>
      </c>
      <c r="X19" s="7" t="s">
        <v>103</v>
      </c>
      <c r="Y19" s="65" t="s">
        <v>286</v>
      </c>
      <c r="Z19" s="71"/>
    </row>
    <row r="20" spans="1:26" ht="13.5">
      <c r="A20" s="8">
        <v>11</v>
      </c>
      <c r="B20" s="7" t="s">
        <v>18</v>
      </c>
      <c r="F20" s="1"/>
      <c r="G20" s="1"/>
      <c r="I20" s="12"/>
      <c r="J20" s="12"/>
      <c r="L20" s="12"/>
      <c r="M20" s="12"/>
      <c r="O20" s="12"/>
      <c r="P20" s="12"/>
      <c r="S20" s="93" t="s">
        <v>245</v>
      </c>
      <c r="T20" s="94" t="s">
        <v>260</v>
      </c>
      <c r="U20" s="95">
        <v>1</v>
      </c>
      <c r="W20" s="8">
        <v>111</v>
      </c>
      <c r="X20" s="7" t="s">
        <v>104</v>
      </c>
      <c r="Y20" s="65" t="s">
        <v>287</v>
      </c>
      <c r="Z20" s="71"/>
    </row>
    <row r="21" spans="1:26" ht="13.5">
      <c r="A21" s="8">
        <v>12</v>
      </c>
      <c r="B21" s="7" t="s">
        <v>19</v>
      </c>
      <c r="F21" s="1"/>
      <c r="G21" s="1"/>
      <c r="I21" s="12"/>
      <c r="J21" s="12"/>
      <c r="L21" s="12"/>
      <c r="M21" s="12"/>
      <c r="O21" s="12"/>
      <c r="P21" s="97"/>
      <c r="S21" s="93" t="s">
        <v>249</v>
      </c>
      <c r="T21" s="94" t="s">
        <v>262</v>
      </c>
      <c r="U21" s="95">
        <v>2</v>
      </c>
      <c r="W21" s="8">
        <v>112</v>
      </c>
      <c r="X21" s="7" t="s">
        <v>105</v>
      </c>
      <c r="Y21" s="65" t="s">
        <v>288</v>
      </c>
      <c r="Z21" s="71"/>
    </row>
    <row r="22" spans="1:26" ht="13.5">
      <c r="A22" s="8">
        <v>13</v>
      </c>
      <c r="B22" s="7" t="s">
        <v>20</v>
      </c>
      <c r="I22" s="12"/>
      <c r="J22" s="12"/>
      <c r="L22" s="12"/>
      <c r="M22" s="12"/>
      <c r="O22" s="12"/>
      <c r="P22" s="12"/>
      <c r="S22" s="89"/>
      <c r="T22" s="89"/>
      <c r="U22" s="124"/>
      <c r="W22" s="8">
        <v>113</v>
      </c>
      <c r="X22" s="7" t="s">
        <v>106</v>
      </c>
      <c r="Y22" s="65" t="s">
        <v>289</v>
      </c>
      <c r="Z22" s="71"/>
    </row>
    <row r="23" spans="1:26" ht="13.5">
      <c r="A23" s="8">
        <v>14</v>
      </c>
      <c r="B23" s="7" t="s">
        <v>21</v>
      </c>
      <c r="I23" s="12"/>
      <c r="J23" s="12"/>
      <c r="L23" s="12"/>
      <c r="M23" s="12"/>
      <c r="O23" s="12"/>
      <c r="P23" s="12"/>
      <c r="S23" s="12"/>
      <c r="T23" s="12"/>
      <c r="U23" s="66"/>
      <c r="W23" s="8">
        <v>114</v>
      </c>
      <c r="X23" s="7" t="s">
        <v>21</v>
      </c>
      <c r="Y23" s="65" t="s">
        <v>290</v>
      </c>
      <c r="Z23" s="71"/>
    </row>
    <row r="24" spans="1:26" ht="13.5">
      <c r="A24" s="8">
        <v>15</v>
      </c>
      <c r="B24" s="7" t="s">
        <v>22</v>
      </c>
      <c r="I24" s="12"/>
      <c r="J24" s="12"/>
      <c r="L24" s="12"/>
      <c r="M24" s="12"/>
      <c r="O24" s="12"/>
      <c r="P24" s="12"/>
      <c r="S24" s="12"/>
      <c r="T24" s="12"/>
      <c r="U24" s="66"/>
      <c r="W24" s="8">
        <v>115</v>
      </c>
      <c r="X24" s="7" t="s">
        <v>107</v>
      </c>
      <c r="Y24" s="65" t="s">
        <v>291</v>
      </c>
      <c r="Z24" s="71"/>
    </row>
    <row r="25" spans="1:26" ht="13.5">
      <c r="A25" s="8">
        <v>16</v>
      </c>
      <c r="B25" s="7" t="s">
        <v>23</v>
      </c>
      <c r="I25" s="12"/>
      <c r="J25" s="12"/>
      <c r="L25" s="12"/>
      <c r="M25" s="12"/>
      <c r="S25" s="12"/>
      <c r="T25" s="12"/>
      <c r="U25" s="66"/>
      <c r="W25" s="8">
        <v>116</v>
      </c>
      <c r="X25" s="7" t="s">
        <v>108</v>
      </c>
      <c r="Y25" s="65" t="s">
        <v>292</v>
      </c>
      <c r="Z25" s="71"/>
    </row>
    <row r="26" spans="1:26" ht="13.5">
      <c r="A26" s="8">
        <v>17</v>
      </c>
      <c r="B26" s="7" t="s">
        <v>24</v>
      </c>
      <c r="E26" s="72"/>
      <c r="F26" s="72" t="s">
        <v>66</v>
      </c>
      <c r="G26" s="72" t="s">
        <v>72</v>
      </c>
      <c r="I26" s="67"/>
      <c r="J26" s="68" t="s">
        <v>205</v>
      </c>
      <c r="L26" s="67"/>
      <c r="M26" s="68" t="s">
        <v>204</v>
      </c>
      <c r="O26" s="67"/>
      <c r="P26" s="98" t="s">
        <v>142</v>
      </c>
      <c r="S26" s="12"/>
      <c r="T26" s="12"/>
      <c r="U26" s="66"/>
      <c r="W26" s="8">
        <v>117</v>
      </c>
      <c r="X26" s="7" t="s">
        <v>109</v>
      </c>
      <c r="Y26" s="65" t="s">
        <v>293</v>
      </c>
      <c r="Z26" s="71"/>
    </row>
    <row r="27" spans="1:26" ht="13.5" customHeight="1">
      <c r="A27" s="8">
        <v>18</v>
      </c>
      <c r="B27" s="7" t="s">
        <v>25</v>
      </c>
      <c r="E27" s="218" t="s">
        <v>145</v>
      </c>
      <c r="F27" s="72" t="s">
        <v>138</v>
      </c>
      <c r="G27" s="72">
        <v>500</v>
      </c>
      <c r="H27" s="65" t="s">
        <v>147</v>
      </c>
      <c r="I27" s="69"/>
      <c r="J27" s="70"/>
      <c r="L27" s="69"/>
      <c r="M27" s="70"/>
      <c r="O27" s="69"/>
      <c r="P27" s="73"/>
      <c r="S27" s="12"/>
      <c r="T27" s="12"/>
      <c r="U27" s="66"/>
      <c r="W27" s="8">
        <v>118</v>
      </c>
      <c r="X27" s="7" t="s">
        <v>110</v>
      </c>
      <c r="Y27" s="65" t="s">
        <v>294</v>
      </c>
      <c r="Z27" s="71"/>
    </row>
    <row r="28" spans="1:26" ht="13.5">
      <c r="A28" s="9">
        <v>19</v>
      </c>
      <c r="B28" s="7" t="s">
        <v>26</v>
      </c>
      <c r="E28" s="219"/>
      <c r="F28" s="72" t="s">
        <v>139</v>
      </c>
      <c r="G28" s="72">
        <v>700</v>
      </c>
      <c r="H28" s="65" t="s">
        <v>148</v>
      </c>
      <c r="I28" s="10" t="s">
        <v>207</v>
      </c>
      <c r="J28" s="11" t="s">
        <v>199</v>
      </c>
      <c r="L28" s="10" t="s">
        <v>207</v>
      </c>
      <c r="M28" s="11" t="s">
        <v>199</v>
      </c>
      <c r="O28" s="10" t="s">
        <v>261</v>
      </c>
      <c r="P28" s="11" t="s">
        <v>260</v>
      </c>
      <c r="S28" s="12"/>
      <c r="T28" s="12"/>
      <c r="U28" s="66"/>
      <c r="W28" s="9">
        <v>119</v>
      </c>
      <c r="X28" s="7" t="s">
        <v>111</v>
      </c>
      <c r="Y28" s="65" t="s">
        <v>295</v>
      </c>
      <c r="Z28" s="71"/>
    </row>
    <row r="29" spans="1:26" ht="13.5">
      <c r="A29" s="9">
        <v>20</v>
      </c>
      <c r="B29" s="7" t="s">
        <v>27</v>
      </c>
      <c r="E29" s="219"/>
      <c r="F29" s="72" t="s">
        <v>68</v>
      </c>
      <c r="G29" s="72">
        <v>900</v>
      </c>
      <c r="H29" s="65" t="s">
        <v>201</v>
      </c>
      <c r="I29" s="10" t="s">
        <v>226</v>
      </c>
      <c r="J29" s="11" t="s">
        <v>228</v>
      </c>
      <c r="L29" s="10" t="s">
        <v>226</v>
      </c>
      <c r="M29" s="11" t="s">
        <v>228</v>
      </c>
      <c r="O29" s="10" t="s">
        <v>263</v>
      </c>
      <c r="P29" s="11" t="s">
        <v>262</v>
      </c>
      <c r="S29" s="12"/>
      <c r="T29" s="12"/>
      <c r="U29" s="66"/>
      <c r="W29" s="9">
        <v>120</v>
      </c>
      <c r="X29" s="7" t="s">
        <v>112</v>
      </c>
      <c r="Y29" s="65" t="s">
        <v>296</v>
      </c>
      <c r="Z29" s="71"/>
    </row>
    <row r="30" spans="1:26" ht="13.5">
      <c r="A30" s="9">
        <v>21</v>
      </c>
      <c r="B30" s="7" t="s">
        <v>28</v>
      </c>
      <c r="E30" s="219"/>
      <c r="F30" s="72" t="s">
        <v>67</v>
      </c>
      <c r="G30" s="72">
        <v>1200</v>
      </c>
      <c r="H30" s="65" t="s">
        <v>149</v>
      </c>
      <c r="I30" s="10" t="s">
        <v>241</v>
      </c>
      <c r="J30" s="11" t="s">
        <v>229</v>
      </c>
      <c r="L30" s="10" t="s">
        <v>241</v>
      </c>
      <c r="M30" s="11" t="s">
        <v>229</v>
      </c>
      <c r="O30" s="10" t="s">
        <v>258</v>
      </c>
      <c r="P30" s="11" t="s">
        <v>252</v>
      </c>
      <c r="S30" s="12"/>
      <c r="T30" s="12"/>
      <c r="U30" s="66"/>
      <c r="W30" s="9">
        <v>121</v>
      </c>
      <c r="X30" s="7" t="s">
        <v>113</v>
      </c>
      <c r="Y30" s="65" t="s">
        <v>297</v>
      </c>
      <c r="Z30" s="71"/>
    </row>
    <row r="31" spans="1:26" ht="13.5">
      <c r="A31" s="9">
        <v>22</v>
      </c>
      <c r="B31" s="7" t="s">
        <v>29</v>
      </c>
      <c r="E31" s="220"/>
      <c r="F31" s="72" t="s">
        <v>162</v>
      </c>
      <c r="G31" s="72">
        <v>1200</v>
      </c>
      <c r="I31" s="10" t="s">
        <v>209</v>
      </c>
      <c r="J31" s="11" t="s">
        <v>200</v>
      </c>
      <c r="L31" s="10" t="s">
        <v>209</v>
      </c>
      <c r="M31" s="11" t="s">
        <v>200</v>
      </c>
      <c r="O31" s="10" t="s">
        <v>257</v>
      </c>
      <c r="P31" s="11" t="s">
        <v>253</v>
      </c>
      <c r="S31" s="12"/>
      <c r="T31" s="12"/>
      <c r="U31" s="66"/>
      <c r="W31" s="9">
        <v>122</v>
      </c>
      <c r="X31" s="7" t="s">
        <v>114</v>
      </c>
      <c r="Y31" s="65" t="s">
        <v>298</v>
      </c>
      <c r="Z31" s="71"/>
    </row>
    <row r="32" spans="1:26" ht="13.5" customHeight="1">
      <c r="A32" s="9">
        <v>23</v>
      </c>
      <c r="B32" s="7" t="s">
        <v>30</v>
      </c>
      <c r="E32" s="218" t="s">
        <v>146</v>
      </c>
      <c r="F32" s="72" t="s">
        <v>138</v>
      </c>
      <c r="G32" s="72">
        <v>500</v>
      </c>
      <c r="H32" s="65" t="s">
        <v>150</v>
      </c>
      <c r="I32" s="89"/>
      <c r="J32" s="89"/>
      <c r="L32" s="10" t="s">
        <v>258</v>
      </c>
      <c r="M32" s="11" t="s">
        <v>252</v>
      </c>
      <c r="O32" s="10" t="s">
        <v>259</v>
      </c>
      <c r="P32" s="11" t="s">
        <v>320</v>
      </c>
      <c r="S32" s="12"/>
      <c r="T32" s="12"/>
      <c r="U32" s="66"/>
      <c r="W32" s="9">
        <v>123</v>
      </c>
      <c r="X32" s="7" t="s">
        <v>115</v>
      </c>
      <c r="Y32" s="65" t="s">
        <v>299</v>
      </c>
      <c r="Z32" s="71"/>
    </row>
    <row r="33" spans="1:26" ht="13.5">
      <c r="A33" s="9">
        <v>24</v>
      </c>
      <c r="B33" s="7" t="s">
        <v>31</v>
      </c>
      <c r="E33" s="219"/>
      <c r="F33" s="72" t="s">
        <v>139</v>
      </c>
      <c r="G33" s="72">
        <v>700</v>
      </c>
      <c r="H33" s="65" t="s">
        <v>151</v>
      </c>
      <c r="I33" s="12"/>
      <c r="J33" s="12"/>
      <c r="L33" s="10" t="s">
        <v>257</v>
      </c>
      <c r="M33" s="11" t="s">
        <v>253</v>
      </c>
      <c r="O33" s="89"/>
      <c r="P33" s="89"/>
      <c r="S33" s="12"/>
      <c r="T33" s="12"/>
      <c r="U33" s="66"/>
      <c r="W33" s="9">
        <v>124</v>
      </c>
      <c r="X33" s="7" t="s">
        <v>116</v>
      </c>
      <c r="Y33" s="65" t="s">
        <v>300</v>
      </c>
      <c r="Z33" s="71"/>
    </row>
    <row r="34" spans="1:26" ht="13.5">
      <c r="A34" s="9">
        <v>25</v>
      </c>
      <c r="B34" s="7" t="s">
        <v>32</v>
      </c>
      <c r="E34" s="219"/>
      <c r="F34" s="72" t="s">
        <v>68</v>
      </c>
      <c r="G34" s="72">
        <v>900</v>
      </c>
      <c r="H34" s="65" t="s">
        <v>152</v>
      </c>
      <c r="I34" s="12"/>
      <c r="J34" s="12"/>
      <c r="L34" s="10" t="s">
        <v>259</v>
      </c>
      <c r="M34" s="11" t="s">
        <v>320</v>
      </c>
      <c r="O34" s="12"/>
      <c r="P34" s="12"/>
      <c r="S34" s="12"/>
      <c r="T34" s="12"/>
      <c r="U34" s="66"/>
      <c r="W34" s="9">
        <v>125</v>
      </c>
      <c r="X34" s="7" t="s">
        <v>117</v>
      </c>
      <c r="Y34" s="65" t="s">
        <v>301</v>
      </c>
      <c r="Z34" s="71"/>
    </row>
    <row r="35" spans="1:26" ht="13.5">
      <c r="A35" s="9">
        <v>26</v>
      </c>
      <c r="B35" s="7" t="s">
        <v>33</v>
      </c>
      <c r="E35" s="219"/>
      <c r="F35" s="72" t="s">
        <v>67</v>
      </c>
      <c r="G35" s="72">
        <v>1200</v>
      </c>
      <c r="H35" s="65" t="s">
        <v>153</v>
      </c>
      <c r="I35" s="12"/>
      <c r="J35" s="12"/>
      <c r="L35" s="89"/>
      <c r="M35" s="89"/>
      <c r="O35" s="12"/>
      <c r="P35" s="12"/>
      <c r="S35" s="12"/>
      <c r="T35" s="12"/>
      <c r="U35" s="66"/>
      <c r="W35" s="9">
        <v>126</v>
      </c>
      <c r="X35" s="7" t="s">
        <v>118</v>
      </c>
      <c r="Y35" s="65" t="s">
        <v>302</v>
      </c>
      <c r="Z35" s="71"/>
    </row>
    <row r="36" spans="1:26" ht="13.5">
      <c r="A36" s="9">
        <v>27</v>
      </c>
      <c r="B36" s="7" t="s">
        <v>34</v>
      </c>
      <c r="E36" s="220"/>
      <c r="F36" s="72" t="s">
        <v>162</v>
      </c>
      <c r="G36" s="72">
        <v>1200</v>
      </c>
      <c r="I36" s="12"/>
      <c r="J36" s="12"/>
      <c r="L36" s="12"/>
      <c r="M36" s="12"/>
      <c r="O36" s="12"/>
      <c r="P36" s="12"/>
      <c r="S36" s="12"/>
      <c r="T36" s="12"/>
      <c r="U36" s="66"/>
      <c r="W36" s="9">
        <v>127</v>
      </c>
      <c r="X36" s="7" t="s">
        <v>119</v>
      </c>
      <c r="Y36" s="65" t="s">
        <v>303</v>
      </c>
      <c r="Z36" s="71"/>
    </row>
    <row r="37" spans="1:26" ht="13.5">
      <c r="A37" s="9">
        <v>28</v>
      </c>
      <c r="B37" s="7" t="s">
        <v>35</v>
      </c>
      <c r="I37" s="12"/>
      <c r="J37" s="12"/>
      <c r="L37" s="12"/>
      <c r="M37" s="12"/>
      <c r="O37" s="12"/>
      <c r="P37" s="12"/>
      <c r="S37" s="12"/>
      <c r="T37" s="12"/>
      <c r="U37" s="66"/>
      <c r="W37" s="9">
        <v>128</v>
      </c>
      <c r="X37" s="7" t="s">
        <v>120</v>
      </c>
      <c r="Y37" s="65" t="s">
        <v>304</v>
      </c>
      <c r="Z37" s="71"/>
    </row>
    <row r="38" spans="1:26" ht="13.5">
      <c r="A38" s="9">
        <v>29</v>
      </c>
      <c r="B38" s="7" t="s">
        <v>36</v>
      </c>
      <c r="I38" s="12"/>
      <c r="J38" s="12"/>
      <c r="L38" s="12"/>
      <c r="M38" s="12"/>
      <c r="O38" s="12"/>
      <c r="P38" s="12"/>
      <c r="S38" s="12"/>
      <c r="T38" s="12"/>
      <c r="U38" s="66"/>
      <c r="W38" s="9">
        <v>129</v>
      </c>
      <c r="X38" s="7" t="s">
        <v>121</v>
      </c>
      <c r="Y38" s="65" t="s">
        <v>305</v>
      </c>
      <c r="Z38" s="71"/>
    </row>
    <row r="39" spans="1:26" ht="13.5">
      <c r="A39" s="9">
        <v>30</v>
      </c>
      <c r="B39" s="7" t="s">
        <v>37</v>
      </c>
      <c r="I39" s="12"/>
      <c r="J39" s="12"/>
      <c r="L39" s="12"/>
      <c r="M39" s="12"/>
      <c r="O39" s="12"/>
      <c r="P39" s="12"/>
      <c r="S39" s="12"/>
      <c r="T39" s="12"/>
      <c r="U39" s="66"/>
      <c r="W39" s="9">
        <v>130</v>
      </c>
      <c r="X39" s="7" t="s">
        <v>37</v>
      </c>
      <c r="Y39" s="65" t="s">
        <v>254</v>
      </c>
      <c r="Z39" s="71"/>
    </row>
    <row r="40" spans="1:26" ht="13.5">
      <c r="A40" s="9">
        <v>31</v>
      </c>
      <c r="B40" s="7" t="s">
        <v>38</v>
      </c>
      <c r="I40" s="12"/>
      <c r="J40" s="12"/>
      <c r="L40" s="12"/>
      <c r="M40" s="12"/>
      <c r="O40" s="12"/>
      <c r="P40" s="12"/>
      <c r="S40" s="12"/>
      <c r="T40" s="12"/>
      <c r="U40" s="66"/>
      <c r="W40" s="9">
        <v>131</v>
      </c>
      <c r="X40" s="7" t="s">
        <v>122</v>
      </c>
      <c r="Y40" s="65" t="s">
        <v>306</v>
      </c>
      <c r="Z40" s="71"/>
    </row>
    <row r="41" spans="1:26" ht="13.5">
      <c r="A41" s="9">
        <v>32</v>
      </c>
      <c r="B41" s="7" t="s">
        <v>39</v>
      </c>
      <c r="I41" s="12"/>
      <c r="J41" s="12"/>
      <c r="L41" s="12"/>
      <c r="M41" s="12"/>
      <c r="O41" s="12"/>
      <c r="P41" s="12"/>
      <c r="S41" s="1"/>
      <c r="T41" s="1"/>
      <c r="W41" s="9">
        <v>132</v>
      </c>
      <c r="X41" s="7" t="s">
        <v>123</v>
      </c>
      <c r="Y41" s="65" t="s">
        <v>307</v>
      </c>
      <c r="Z41" s="71"/>
    </row>
    <row r="42" spans="1:26" ht="13.5">
      <c r="A42" s="9">
        <v>33</v>
      </c>
      <c r="B42" s="7" t="s">
        <v>40</v>
      </c>
      <c r="I42" s="12"/>
      <c r="J42" s="12"/>
      <c r="L42" s="12"/>
      <c r="M42" s="12"/>
      <c r="O42" s="97"/>
      <c r="P42" s="97"/>
      <c r="S42" s="1"/>
      <c r="T42" s="1"/>
      <c r="W42" s="9">
        <v>133</v>
      </c>
      <c r="X42" s="7" t="s">
        <v>124</v>
      </c>
      <c r="Y42" s="65" t="s">
        <v>308</v>
      </c>
      <c r="Z42" s="71"/>
    </row>
    <row r="43" spans="1:26" ht="13.5">
      <c r="A43" s="9">
        <v>34</v>
      </c>
      <c r="B43" s="7" t="s">
        <v>41</v>
      </c>
      <c r="I43" s="12"/>
      <c r="J43" s="12"/>
      <c r="L43" s="12"/>
      <c r="M43" s="12"/>
      <c r="O43" s="12"/>
      <c r="P43" s="12"/>
      <c r="S43" s="1"/>
      <c r="T43" s="1"/>
      <c r="W43" s="9">
        <v>134</v>
      </c>
      <c r="X43" s="7" t="s">
        <v>125</v>
      </c>
      <c r="Y43" s="65" t="s">
        <v>309</v>
      </c>
      <c r="Z43" s="71"/>
    </row>
    <row r="44" spans="1:26" ht="13.5">
      <c r="A44" s="9">
        <v>35</v>
      </c>
      <c r="B44" s="7" t="s">
        <v>50</v>
      </c>
      <c r="I44" s="12"/>
      <c r="J44" s="12"/>
      <c r="L44" s="12"/>
      <c r="M44" s="12"/>
      <c r="O44" s="12"/>
      <c r="P44" s="12"/>
      <c r="S44" s="1"/>
      <c r="T44" s="1"/>
      <c r="W44" s="9">
        <v>135</v>
      </c>
      <c r="X44" s="7" t="s">
        <v>126</v>
      </c>
      <c r="Y44" s="65" t="s">
        <v>310</v>
      </c>
      <c r="Z44" s="71"/>
    </row>
    <row r="45" spans="1:26" ht="13.5">
      <c r="A45" s="9">
        <v>40</v>
      </c>
      <c r="B45" s="7" t="s">
        <v>42</v>
      </c>
      <c r="O45" s="12"/>
      <c r="P45" s="12"/>
      <c r="S45" s="1"/>
      <c r="T45" s="1"/>
      <c r="W45" s="9">
        <v>140</v>
      </c>
      <c r="X45" s="7" t="s">
        <v>131</v>
      </c>
      <c r="Y45" s="65" t="s">
        <v>256</v>
      </c>
      <c r="Z45" s="71"/>
    </row>
    <row r="46" spans="1:26" ht="13.5">
      <c r="A46" s="9">
        <v>41</v>
      </c>
      <c r="B46" s="7" t="s">
        <v>43</v>
      </c>
      <c r="O46" s="12"/>
      <c r="P46" s="97"/>
      <c r="S46" s="1"/>
      <c r="T46" s="1"/>
      <c r="W46" s="9">
        <v>141</v>
      </c>
      <c r="X46" s="7" t="s">
        <v>132</v>
      </c>
      <c r="Y46" s="65" t="s">
        <v>311</v>
      </c>
      <c r="Z46" s="71"/>
    </row>
    <row r="47" spans="1:26" ht="13.5">
      <c r="A47" s="9">
        <v>42</v>
      </c>
      <c r="B47" s="7" t="s">
        <v>44</v>
      </c>
      <c r="O47" s="66"/>
      <c r="P47" s="97"/>
      <c r="S47" s="1"/>
      <c r="T47" s="1"/>
      <c r="W47" s="9">
        <v>142</v>
      </c>
      <c r="X47" s="7" t="s">
        <v>133</v>
      </c>
      <c r="Y47" s="65" t="s">
        <v>312</v>
      </c>
      <c r="Z47" s="71"/>
    </row>
    <row r="48" spans="1:26" ht="13.5">
      <c r="A48" s="9">
        <v>43</v>
      </c>
      <c r="B48" s="7" t="s">
        <v>45</v>
      </c>
      <c r="O48" s="66"/>
      <c r="P48" s="97"/>
      <c r="W48" s="9">
        <v>143</v>
      </c>
      <c r="X48" s="7" t="s">
        <v>134</v>
      </c>
      <c r="Y48" s="65" t="s">
        <v>313</v>
      </c>
      <c r="Z48" s="71"/>
    </row>
    <row r="49" spans="1:26" ht="13.5">
      <c r="A49" s="9">
        <v>44</v>
      </c>
      <c r="B49" s="7" t="s">
        <v>46</v>
      </c>
      <c r="J49" s="82" t="s">
        <v>180</v>
      </c>
      <c r="O49" s="66"/>
      <c r="P49" s="97"/>
      <c r="W49" s="9">
        <v>144</v>
      </c>
      <c r="X49" s="7" t="s">
        <v>135</v>
      </c>
      <c r="Y49" s="65" t="s">
        <v>314</v>
      </c>
      <c r="Z49" s="71"/>
    </row>
    <row r="50" spans="1:26" ht="13.5">
      <c r="A50" s="9">
        <v>45</v>
      </c>
      <c r="B50" s="7" t="s">
        <v>47</v>
      </c>
      <c r="J50" s="83"/>
      <c r="O50" s="12"/>
      <c r="P50" s="12"/>
      <c r="W50" s="9">
        <v>145</v>
      </c>
      <c r="X50" s="7" t="s">
        <v>136</v>
      </c>
      <c r="Y50" s="65" t="s">
        <v>315</v>
      </c>
      <c r="Z50" s="71"/>
    </row>
    <row r="51" spans="1:26" ht="13.5">
      <c r="A51" s="9">
        <v>46</v>
      </c>
      <c r="B51" s="7" t="s">
        <v>48</v>
      </c>
      <c r="J51" s="125" t="s">
        <v>264</v>
      </c>
      <c r="O51" s="12"/>
      <c r="P51" s="12"/>
      <c r="W51" s="9">
        <v>146</v>
      </c>
      <c r="X51" s="7" t="s">
        <v>48</v>
      </c>
      <c r="Y51" s="65" t="s">
        <v>316</v>
      </c>
      <c r="Z51" s="71"/>
    </row>
    <row r="52" spans="1:26" ht="13.5">
      <c r="A52" s="9">
        <v>47</v>
      </c>
      <c r="B52" s="7" t="s">
        <v>49</v>
      </c>
      <c r="J52" s="100" t="s">
        <v>265</v>
      </c>
      <c r="O52" s="12"/>
      <c r="P52" s="12"/>
      <c r="W52" s="9">
        <v>147</v>
      </c>
      <c r="X52" s="7" t="s">
        <v>137</v>
      </c>
      <c r="Y52" s="65" t="s">
        <v>317</v>
      </c>
      <c r="Z52" s="71"/>
    </row>
    <row r="53" spans="15:16" ht="13.5">
      <c r="O53" s="12"/>
      <c r="P53" s="12"/>
    </row>
    <row r="54" spans="10:16" ht="13.5">
      <c r="J54" s="82" t="s">
        <v>181</v>
      </c>
      <c r="O54" s="12"/>
      <c r="P54" s="12"/>
    </row>
    <row r="55" spans="10:16" ht="13.5">
      <c r="J55" s="83"/>
      <c r="O55" s="12"/>
      <c r="P55" s="12"/>
    </row>
    <row r="56" spans="10:16" ht="13.5">
      <c r="J56" s="83" t="s">
        <v>182</v>
      </c>
      <c r="O56" s="12"/>
      <c r="P56" s="97"/>
    </row>
    <row r="57" spans="10:16" ht="13.5">
      <c r="J57" s="83" t="s">
        <v>183</v>
      </c>
      <c r="O57" s="66"/>
      <c r="P57" s="97"/>
    </row>
    <row r="58" ht="13.5">
      <c r="J58" s="83" t="s">
        <v>184</v>
      </c>
    </row>
    <row r="59" ht="13.5">
      <c r="J59" s="83" t="s">
        <v>185</v>
      </c>
    </row>
    <row r="60" ht="13.5">
      <c r="J60" s="83" t="s">
        <v>186</v>
      </c>
    </row>
    <row r="61" ht="13.5">
      <c r="J61" s="83" t="s">
        <v>187</v>
      </c>
    </row>
    <row r="62" ht="13.5">
      <c r="J62" s="83" t="s">
        <v>188</v>
      </c>
    </row>
    <row r="63" ht="13.5">
      <c r="J63" s="83" t="s">
        <v>189</v>
      </c>
    </row>
    <row r="64" ht="13.5">
      <c r="J64" s="83" t="s">
        <v>190</v>
      </c>
    </row>
    <row r="65" ht="13.5">
      <c r="J65" s="84" t="s">
        <v>191</v>
      </c>
    </row>
  </sheetData>
  <sheetProtection/>
  <mergeCells count="2">
    <mergeCell ref="E27:E31"/>
    <mergeCell ref="E32:E36"/>
  </mergeCells>
  <printOptions/>
  <pageMargins left="0.7" right="0.7" top="0.75" bottom="0.75" header="0.3" footer="0.3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2021-03-05T06:07:55Z</cp:lastPrinted>
  <dcterms:created xsi:type="dcterms:W3CDTF">2010-11-15T02:46:27Z</dcterms:created>
  <dcterms:modified xsi:type="dcterms:W3CDTF">2021-03-26T16:37:32Z</dcterms:modified>
  <cp:category/>
  <cp:version/>
  <cp:contentType/>
  <cp:contentStatus/>
</cp:coreProperties>
</file>