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55" activeTab="0"/>
  </bookViews>
  <sheets>
    <sheet name="記入上の注意（必ずお読みください）" sheetId="1" r:id="rId1"/>
    <sheet name="申込一覧" sheetId="2" r:id="rId2"/>
    <sheet name="リレー" sheetId="3" r:id="rId3"/>
    <sheet name="競技者" sheetId="4" state="hidden" r:id="rId4"/>
    <sheet name="ﾘﾚｰDB" sheetId="5" state="hidden" r:id="rId5"/>
    <sheet name="名前" sheetId="6" state="hidden" r:id="rId6"/>
    <sheet name="参加料" sheetId="7" state="hidden" r:id="rId7"/>
  </sheets>
  <definedNames>
    <definedName name="_xlfn.COUNTIFS" hidden="1">#NAME?</definedName>
    <definedName name="_xlfn.SINGLE" hidden="1">#NAME?</definedName>
    <definedName name="_xlnm.Print_Area" localSheetId="1">'申込一覧'!$A$1:$M$99</definedName>
    <definedName name="_xlnm.Print_Titles" localSheetId="1">'申込一覧'!$19:$19</definedName>
    <definedName name="Rチーム">'名前'!$D$22:$D$31</definedName>
    <definedName name="ﾅﾝﾊﾞｰ">'申込一覧'!$B$20:$B$99</definedName>
    <definedName name="一般リレー">'名前'!$D$9:$D$11</definedName>
    <definedName name="県名_個人">'名前'!$W$5:$W$52</definedName>
    <definedName name="種別">'名前'!$F$30:$F$37</definedName>
    <definedName name="女子">'名前'!$J$3:$J$20</definedName>
    <definedName name="小学リレー">'名前'!$D$18</definedName>
    <definedName name="小学女子">'名前'!$P$7:$P$8</definedName>
    <definedName name="小学男子">'名前'!$P$3:$P$4</definedName>
    <definedName name="性別">'名前'!$D$4:$D$5</definedName>
    <definedName name="男子">'名前'!$G$3:$G$24</definedName>
    <definedName name="中学リレー">'名前'!$D$14:$D$15</definedName>
    <definedName name="中学女子">'名前'!$M$19:$M$28</definedName>
    <definedName name="中学男子">'名前'!$M$3:$M$15</definedName>
    <definedName name="都道府県名">'名前'!$B$5:$B$52</definedName>
  </definedNames>
  <calcPr fullCalcOnLoad="1"/>
</workbook>
</file>

<file path=xl/sharedStrings.xml><?xml version="1.0" encoding="utf-8"?>
<sst xmlns="http://schemas.openxmlformats.org/spreadsheetml/2006/main" count="500" uniqueCount="339">
  <si>
    <t>ﾅﾝﾊﾞｰ</t>
  </si>
  <si>
    <t>ﾌﾘｶﾞﾅ</t>
  </si>
  <si>
    <t>性別</t>
  </si>
  <si>
    <t>最高記録</t>
  </si>
  <si>
    <t>№</t>
  </si>
  <si>
    <t>種目1</t>
  </si>
  <si>
    <t>種目2</t>
  </si>
  <si>
    <t>種目3</t>
  </si>
  <si>
    <t>都道
府県</t>
  </si>
  <si>
    <t>NO</t>
  </si>
  <si>
    <t>都道府県名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</si>
  <si>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</si>
  <si>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</si>
  <si>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</si>
  <si>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</si>
  <si>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</si>
  <si>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</si>
  <si>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</si>
  <si>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</si>
  <si>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</si>
  <si>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</si>
  <si>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</si>
  <si>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</si>
  <si>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</si>
  <si>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</si>
  <si>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</si>
  <si>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</si>
  <si>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</si>
  <si>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</si>
  <si>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</si>
  <si>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</si>
  <si>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</si>
  <si>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</si>
  <si>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</si>
  <si>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</si>
  <si>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</si>
  <si>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</si>
  <si>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</si>
  <si>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</si>
  <si>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</si>
  <si>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</si>
  <si>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</si>
  <si>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</si>
  <si>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</si>
  <si>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</si>
  <si>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</si>
  <si>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</si>
  <si>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</si>
  <si>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</si>
  <si>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</si>
  <si>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</si>
  <si>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</si>
  <si>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</si>
  <si>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山　口</t>
  </si>
  <si>
    <t>徳　島</t>
  </si>
  <si>
    <t>香　川</t>
  </si>
  <si>
    <t>愛　媛</t>
  </si>
  <si>
    <t>高　知</t>
  </si>
  <si>
    <t>男子</t>
  </si>
  <si>
    <t>　大会要項により，参加料を添えて標記大会に参加申し込みをいたします。</t>
  </si>
  <si>
    <t>　徳島陸上競技協会長　殿</t>
  </si>
  <si>
    <t>申込責任者</t>
  </si>
  <si>
    <r>
      <t xml:space="preserve">緊急連絡先
</t>
    </r>
    <r>
      <rPr>
        <sz val="8"/>
        <color indexed="8"/>
        <rFont val="ＭＳ Ｐゴシック"/>
        <family val="3"/>
      </rPr>
      <t>（申込者の携帯電話）</t>
    </r>
  </si>
  <si>
    <t>00200</t>
  </si>
  <si>
    <t>00300</t>
  </si>
  <si>
    <t>00500</t>
  </si>
  <si>
    <t>00600</t>
  </si>
  <si>
    <t>00800</t>
  </si>
  <si>
    <t>01000</t>
  </si>
  <si>
    <t>01100</t>
  </si>
  <si>
    <t>03400</t>
  </si>
  <si>
    <t>03700</t>
  </si>
  <si>
    <t>04400</t>
  </si>
  <si>
    <t>04600</t>
  </si>
  <si>
    <t>05300</t>
  </si>
  <si>
    <t>06100</t>
  </si>
  <si>
    <t>07100</t>
  </si>
  <si>
    <t>07200</t>
  </si>
  <si>
    <t>07300</t>
  </si>
  <si>
    <t>07400</t>
  </si>
  <si>
    <t>08100</t>
  </si>
  <si>
    <t>08230</t>
  </si>
  <si>
    <t>08400</t>
  </si>
  <si>
    <t>08600</t>
  </si>
  <si>
    <t>08730</t>
  </si>
  <si>
    <t>08800</t>
  </si>
  <si>
    <t>08900</t>
  </si>
  <si>
    <t>09130</t>
  </si>
  <si>
    <t>09400</t>
  </si>
  <si>
    <t>09200</t>
  </si>
  <si>
    <t>09300</t>
  </si>
  <si>
    <t>女子</t>
  </si>
  <si>
    <t>所属名略称</t>
  </si>
  <si>
    <t>参加人数</t>
  </si>
  <si>
    <t>個人種目数</t>
  </si>
  <si>
    <t>リレー種目数</t>
  </si>
  <si>
    <t>参加料合計</t>
  </si>
  <si>
    <t>計</t>
  </si>
  <si>
    <t>性</t>
  </si>
  <si>
    <t>年</t>
  </si>
  <si>
    <t>種別</t>
  </si>
  <si>
    <t>一般</t>
  </si>
  <si>
    <t>高校</t>
  </si>
  <si>
    <t>種目</t>
  </si>
  <si>
    <t>男4×100mR</t>
  </si>
  <si>
    <t>女4×100mR</t>
  </si>
  <si>
    <t>選手①</t>
  </si>
  <si>
    <t>選手②</t>
  </si>
  <si>
    <t>選手③</t>
  </si>
  <si>
    <t>選手④</t>
  </si>
  <si>
    <t>選手⑤</t>
  </si>
  <si>
    <t>選手⑥</t>
  </si>
  <si>
    <t>チーム</t>
  </si>
  <si>
    <t>所 属 名</t>
  </si>
  <si>
    <t>所   属   長</t>
  </si>
  <si>
    <t>種   別</t>
  </si>
  <si>
    <t>リレー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</si>
  <si>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</si>
  <si>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</si>
  <si>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</si>
  <si>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</si>
  <si>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</si>
  <si>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</si>
  <si>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</si>
  <si>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</si>
  <si>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</si>
  <si>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</si>
  <si>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Rチーム</t>
  </si>
  <si>
    <t>個人</t>
  </si>
  <si>
    <t>高校（県外）</t>
  </si>
  <si>
    <t>一般（県外）</t>
  </si>
  <si>
    <t>DB</t>
  </si>
  <si>
    <t>N1</t>
  </si>
  <si>
    <t>N2</t>
  </si>
  <si>
    <t>SX</t>
  </si>
  <si>
    <t>KC</t>
  </si>
  <si>
    <t>MC</t>
  </si>
  <si>
    <t>TL</t>
  </si>
  <si>
    <t>WT</t>
  </si>
  <si>
    <t>ZK</t>
  </si>
  <si>
    <t>S1</t>
  </si>
  <si>
    <t>S2</t>
  </si>
  <si>
    <t>S3</t>
  </si>
  <si>
    <t>TM</t>
  </si>
  <si>
    <t>S4</t>
  </si>
  <si>
    <t>S5</t>
  </si>
  <si>
    <t>S6</t>
  </si>
  <si>
    <t>氏　名</t>
  </si>
  <si>
    <t>【1】</t>
  </si>
  <si>
    <t>【2】</t>
  </si>
  <si>
    <t>【3】</t>
  </si>
  <si>
    <t>【4】</t>
  </si>
  <si>
    <t>【5】</t>
  </si>
  <si>
    <t>【6】</t>
  </si>
  <si>
    <t>例にならって記入してください。</t>
  </si>
  <si>
    <t>リレーは「リレー」シートに入力して申込みしてください。</t>
  </si>
  <si>
    <t>「 都道府県 」「 種別 」「 性別 」「 種目 」はプルダウンから選択してください。</t>
  </si>
  <si>
    <t>ナンバーの「－」ハイフンは省いて入力してください。</t>
  </si>
  <si>
    <t>記入上の注意（必ずお読みください）</t>
  </si>
  <si>
    <t>本大会専用の申込みファイルであることを確認してください。</t>
  </si>
  <si>
    <t>色のついたセルにのみ入力してください。</t>
  </si>
  <si>
    <t>【7】</t>
  </si>
  <si>
    <t>【9】</t>
  </si>
  <si>
    <t>【8】</t>
  </si>
  <si>
    <t>入力について不明な点は，下記までご連絡ください。</t>
  </si>
  <si>
    <r>
      <rPr>
        <sz val="14"/>
        <color indexed="10"/>
        <rFont val="ＭＳ Ｐゴシック"/>
        <family val="3"/>
      </rPr>
      <t>最高記録</t>
    </r>
    <r>
      <rPr>
        <sz val="14"/>
        <color indexed="8"/>
        <rFont val="ＭＳ Ｐゴシック"/>
        <family val="3"/>
      </rPr>
      <t>は「秒」や「m」などの単位は入力せず、</t>
    </r>
    <r>
      <rPr>
        <sz val="14"/>
        <color indexed="10"/>
        <rFont val="ＭＳ Ｐゴシック"/>
        <family val="3"/>
      </rPr>
      <t>数字のみを入力</t>
    </r>
    <r>
      <rPr>
        <sz val="14"/>
        <color indexed="8"/>
        <rFont val="ＭＳ Ｐゴシック"/>
        <family val="3"/>
      </rPr>
      <t>してください。</t>
    </r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</si>
  <si>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</si>
  <si>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</si>
  <si>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</si>
  <si>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</si>
  <si>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</si>
  <si>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</si>
  <si>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</si>
  <si>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</si>
  <si>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</si>
  <si>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</si>
  <si>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</si>
  <si>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</si>
  <si>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</si>
  <si>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</si>
  <si>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</si>
  <si>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</si>
  <si>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</si>
  <si>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</si>
  <si>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</si>
  <si>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</si>
  <si>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</si>
  <si>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</si>
  <si>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</si>
  <si>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</si>
  <si>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</si>
  <si>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</si>
  <si>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</si>
  <si>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</si>
  <si>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</si>
  <si>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</si>
  <si>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</si>
  <si>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</si>
  <si>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</si>
  <si>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</si>
  <si>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</si>
  <si>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</si>
  <si>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</si>
  <si>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</si>
  <si>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</si>
  <si>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</si>
  <si>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</si>
  <si>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</si>
  <si>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</si>
  <si>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都道府県</t>
  </si>
  <si>
    <t>団　体　名（個人名）</t>
  </si>
  <si>
    <t>男子種目数</t>
  </si>
  <si>
    <t>女子種目数</t>
  </si>
  <si>
    <t>種目数計</t>
  </si>
  <si>
    <t>金額合計</t>
  </si>
  <si>
    <t>摘要</t>
  </si>
  <si>
    <t>P配布数</t>
  </si>
  <si>
    <t>種目数</t>
  </si>
  <si>
    <t>個人種目</t>
  </si>
  <si>
    <t>徳島県陸上競技カーニバル　リレー申込み</t>
  </si>
  <si>
    <t>ファイル名(所属)を校名や団体名に変更してください。大会名は不要です。　</t>
  </si>
  <si>
    <t>　　　　　　　TEL：　090-1009-9335</t>
  </si>
  <si>
    <t>メール送信後，２～３日経っても返信メール（受領確認）がない場合は，ご連絡ください。</t>
  </si>
  <si>
    <r>
      <t>例）　</t>
    </r>
    <r>
      <rPr>
        <sz val="14"/>
        <color indexed="56"/>
        <rFont val="ＭＳ Ｐゴシック"/>
        <family val="3"/>
      </rPr>
      <t>一般高校（徳島川北高）</t>
    </r>
  </si>
  <si>
    <t>ファイルを保存して、以下のメールアドレスへ送信してください。</t>
  </si>
  <si>
    <t>※</t>
  </si>
  <si>
    <r>
      <rPr>
        <sz val="14"/>
        <color indexed="10"/>
        <rFont val="ＭＳ Ｐゴシック"/>
        <family val="3"/>
      </rPr>
      <t>受領確認メール</t>
    </r>
    <r>
      <rPr>
        <sz val="14"/>
        <color indexed="8"/>
        <rFont val="ＭＳ Ｐゴシック"/>
        <family val="3"/>
      </rPr>
      <t>が届いてはじめて申込みを受け付けたことになりますので，ご注意ください。</t>
    </r>
  </si>
  <si>
    <r>
      <rPr>
        <b/>
        <sz val="14"/>
        <color indexed="8"/>
        <rFont val="ＭＳ Ｐゴシック"/>
        <family val="3"/>
      </rPr>
      <t>学年</t>
    </r>
    <r>
      <rPr>
        <sz val="14"/>
        <color indexed="8"/>
        <rFont val="ＭＳ Ｐゴシック"/>
        <family val="3"/>
      </rPr>
      <t>は，</t>
    </r>
    <r>
      <rPr>
        <b/>
        <sz val="14"/>
        <color indexed="8"/>
        <rFont val="ＭＳ Ｐゴシック"/>
        <family val="3"/>
      </rPr>
      <t>新年度の学年</t>
    </r>
    <r>
      <rPr>
        <sz val="14"/>
        <color indexed="8"/>
        <rFont val="ＭＳ Ｐゴシック"/>
        <family val="3"/>
      </rPr>
      <t>を入力してください。</t>
    </r>
  </si>
  <si>
    <t>　　　　　　　徳島陸協　記録情報処理　　清住　直健</t>
  </si>
  <si>
    <t>第42回徳島陸上競技カーニバル　参加申込み一覧表</t>
  </si>
  <si>
    <t>中学男子</t>
  </si>
  <si>
    <t>00250</t>
  </si>
  <si>
    <t>00350</t>
  </si>
  <si>
    <t>00550</t>
  </si>
  <si>
    <t>00650</t>
  </si>
  <si>
    <t>00850</t>
  </si>
  <si>
    <t>01050</t>
  </si>
  <si>
    <t>03250</t>
  </si>
  <si>
    <t>07150</t>
  </si>
  <si>
    <t>07250</t>
  </si>
  <si>
    <t>07350</t>
  </si>
  <si>
    <t>08350</t>
  </si>
  <si>
    <t>09050</t>
  </si>
  <si>
    <t>中学女子</t>
  </si>
  <si>
    <t>04250</t>
  </si>
  <si>
    <t>08550</t>
  </si>
  <si>
    <t>08850</t>
  </si>
  <si>
    <t>中学校</t>
  </si>
  <si>
    <t>小学校</t>
  </si>
  <si>
    <t>中学校（県外）</t>
  </si>
  <si>
    <t>小学校（県外）</t>
  </si>
  <si>
    <t>小学男子</t>
  </si>
  <si>
    <t>00270</t>
  </si>
  <si>
    <t>小学女子</t>
  </si>
  <si>
    <t>一般高校</t>
  </si>
  <si>
    <t>男4×100mR</t>
  </si>
  <si>
    <t>混合4×400mR</t>
  </si>
  <si>
    <t>中学</t>
  </si>
  <si>
    <t>小学</t>
  </si>
  <si>
    <t>男中_100m</t>
  </si>
  <si>
    <t>男中_200m</t>
  </si>
  <si>
    <t>男中_400m</t>
  </si>
  <si>
    <t>男中_800m</t>
  </si>
  <si>
    <t>男中_1500m</t>
  </si>
  <si>
    <t>男中_3000m</t>
  </si>
  <si>
    <t>男中_110mH</t>
  </si>
  <si>
    <t>男中_走高跳</t>
  </si>
  <si>
    <t>男中_棒高跳</t>
  </si>
  <si>
    <t>男中_走幅跳</t>
  </si>
  <si>
    <t>男中_砲丸投</t>
  </si>
  <si>
    <t>男中_円盤投</t>
  </si>
  <si>
    <t>女_100m</t>
  </si>
  <si>
    <t>女_200m</t>
  </si>
  <si>
    <t>女_400m</t>
  </si>
  <si>
    <t>女_800m</t>
  </si>
  <si>
    <t>女_1500m</t>
  </si>
  <si>
    <t>女_3000m</t>
  </si>
  <si>
    <t>女_100mH</t>
  </si>
  <si>
    <t>女_400mH</t>
  </si>
  <si>
    <t>女_5000mW</t>
  </si>
  <si>
    <t>女_走高跳</t>
  </si>
  <si>
    <t>女_棒高跳</t>
  </si>
  <si>
    <t>女_走幅跳</t>
  </si>
  <si>
    <t>女_三段跳</t>
  </si>
  <si>
    <t>女_砲丸投</t>
  </si>
  <si>
    <t>女_円盤投</t>
  </si>
  <si>
    <t>女_ﾊﾝﾏｰ投</t>
  </si>
  <si>
    <t>女_やり投</t>
  </si>
  <si>
    <t>男_100m</t>
  </si>
  <si>
    <t>男_200m</t>
  </si>
  <si>
    <t>男_400m</t>
  </si>
  <si>
    <t>男_800m</t>
  </si>
  <si>
    <t>男_1500m</t>
  </si>
  <si>
    <t>男_5000m</t>
  </si>
  <si>
    <t>男_110mH</t>
  </si>
  <si>
    <t>男_400mH</t>
  </si>
  <si>
    <t>男_5000mW</t>
  </si>
  <si>
    <t>男_走高跳</t>
  </si>
  <si>
    <t>男_棒高跳</t>
  </si>
  <si>
    <t>男_走幅跳</t>
  </si>
  <si>
    <t>男_三段跳</t>
  </si>
  <si>
    <t>男_砲丸投</t>
  </si>
  <si>
    <t>男_(高)砲丸投</t>
  </si>
  <si>
    <t>男_円盤投</t>
  </si>
  <si>
    <t>男_(高)円盤投</t>
  </si>
  <si>
    <t>男_ﾊﾝﾏｰ投</t>
  </si>
  <si>
    <t>男_(高)ﾊﾝﾏｰ投</t>
  </si>
  <si>
    <t>男_やり投</t>
  </si>
  <si>
    <t>男_3000mSC</t>
  </si>
  <si>
    <t>女中_100m</t>
  </si>
  <si>
    <t>女中_200m</t>
  </si>
  <si>
    <t>女中_800m</t>
  </si>
  <si>
    <t>女中_1500m</t>
  </si>
  <si>
    <t>女中_100mH</t>
  </si>
  <si>
    <t>女中_走高跳</t>
  </si>
  <si>
    <t>女中_走幅跳</t>
  </si>
  <si>
    <t>女中_砲丸投</t>
  </si>
  <si>
    <t>女中_円盤投</t>
  </si>
  <si>
    <t>男小_100m</t>
  </si>
  <si>
    <t>女小_100m</t>
  </si>
  <si>
    <t>00200</t>
  </si>
  <si>
    <t>08100</t>
  </si>
  <si>
    <t>08230</t>
  </si>
  <si>
    <t>08600</t>
  </si>
  <si>
    <t>08730</t>
  </si>
  <si>
    <t>08900</t>
  </si>
  <si>
    <t>09130</t>
  </si>
  <si>
    <t>08400</t>
  </si>
  <si>
    <t>09400</t>
  </si>
  <si>
    <t>混合4×100mR</t>
  </si>
  <si>
    <t>注１　選手の欄の上段に男女のリストから選択して下さい。（男：1，女：1）</t>
  </si>
  <si>
    <t>注２　選手の欄に下段にナンバーカード（半角数字）を入力してください。</t>
  </si>
  <si>
    <t>注３　リレーのみの参加選手も【申込一覧】に入力してください。</t>
  </si>
  <si>
    <t>注４　同種目に複数チーム参加する場合はチーム欄に「 A，B，C，・・・・ 」等をリストより選択してください。</t>
  </si>
  <si>
    <t>注５　同種目に1チームの場合はチーム欄は空白でお願いします。</t>
  </si>
  <si>
    <t>第42回</t>
  </si>
  <si>
    <t>メール送信先アドレス　：　tftokushima37@yahoo.co.jp　　　　申込期限　4月9日（木）17:00</t>
  </si>
  <si>
    <r>
      <t>印刷したものは，</t>
    </r>
    <r>
      <rPr>
        <u val="single"/>
        <sz val="14"/>
        <color indexed="56"/>
        <rFont val="ＭＳ Ｐゴシック"/>
        <family val="3"/>
      </rPr>
      <t>競技会当日</t>
    </r>
    <r>
      <rPr>
        <sz val="14"/>
        <rFont val="ＭＳ Ｐゴシック"/>
        <family val="3"/>
      </rPr>
      <t>に</t>
    </r>
    <r>
      <rPr>
        <sz val="14"/>
        <color indexed="8"/>
        <rFont val="ＭＳ Ｐゴシック"/>
        <family val="3"/>
      </rPr>
      <t>受付までご提出ください。※（郵送をしないでください。）</t>
    </r>
  </si>
  <si>
    <r>
      <t>（注）今大会は，</t>
    </r>
    <r>
      <rPr>
        <b/>
        <u val="double"/>
        <sz val="18"/>
        <color indexed="8"/>
        <rFont val="HG丸ｺﾞｼｯｸM-PRO"/>
        <family val="3"/>
      </rPr>
      <t>徳島県内選手のみ</t>
    </r>
    <r>
      <rPr>
        <b/>
        <sz val="18"/>
        <color indexed="8"/>
        <rFont val="HG丸ｺﾞｼｯｸM-PRO"/>
        <family val="3"/>
      </rPr>
      <t>のエントリーとなります。</t>
    </r>
    <r>
      <rPr>
        <b/>
        <sz val="16"/>
        <color indexed="8"/>
        <rFont val="HG丸ｺﾞｼｯｸM-PRO"/>
        <family val="3"/>
      </rPr>
      <t xml:space="preserve">
</t>
    </r>
    <r>
      <rPr>
        <b/>
        <sz val="18"/>
        <color indexed="8"/>
        <rFont val="HG丸ｺﾞｼｯｸM-PRO"/>
        <family val="3"/>
      </rPr>
      <t xml:space="preserve">
　</t>
    </r>
    <r>
      <rPr>
        <b/>
        <sz val="16"/>
        <color indexed="8"/>
        <rFont val="HG丸ｺﾞｼｯｸM-PRO"/>
        <family val="3"/>
      </rPr>
      <t>徳島県登録選手でも，県外チームに所属している選手は，
　　　　　　　　　　　　　　　　　　　　　出場できません。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</si>
</sst>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中学校&quot;"/>
    <numFmt numFmtId="177" formatCode="[=1]&quot;男&quot;;[=2]&quot;女&quot;;General"/>
    <numFmt numFmtId="178" formatCode="&quot;第&quot;0&quot;回&quot;"/>
    <numFmt numFmtId="179" formatCode="[$-411]ggge&quot;年&quot;m&quot;月&quot;d&quot;日&quot;;@"/>
    <numFmt numFmtId="180" formatCode="#,##0&quot;円&quot;;[Red]\-#,##0"/>
    <numFmt numFmtId="181" formatCode="000"/>
    <numFmt numFmtId="182" formatCode="00000"/>
    <numFmt numFmtId="183" formatCode="0000"/>
    <numFmt numFmtId="184" formatCode="@&quot;高等学校&quot;"/>
    <numFmt numFmtId="185" formatCode="[&gt;10000]0&quot;’&quot;00&quot;”&quot;00;0&quot;”&quot;00"/>
    <numFmt numFmtId="186" formatCode="[=1]&quot;○&quot;;General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10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48"/>
      <color indexed="60"/>
      <name val="ＭＳ Ｐゴシック"/>
      <family val="3"/>
    </font>
    <font>
      <sz val="20"/>
      <color indexed="8"/>
      <name val="ＭＳ Ｐゴシック"/>
      <family val="3"/>
    </font>
    <font>
      <sz val="12"/>
      <name val="ＭＳ Ｐゴシック"/>
      <family val="3"/>
    </font>
    <font>
      <u val="single"/>
      <sz val="14"/>
      <color indexed="56"/>
      <name val="ＭＳ Ｐゴシック"/>
      <family val="3"/>
    </font>
    <font>
      <sz val="14"/>
      <name val="ＭＳ Ｐゴシック"/>
      <family val="3"/>
    </font>
    <font>
      <sz val="14"/>
      <color indexed="56"/>
      <name val="ＭＳ Ｐゴシック"/>
      <family val="3"/>
    </font>
    <font>
      <b/>
      <sz val="14"/>
      <color indexed="8"/>
      <name val="ＭＳ Ｐゴシック"/>
      <family val="3"/>
    </font>
    <font>
      <b/>
      <sz val="18"/>
      <color indexed="8"/>
      <name val="HG丸ｺﾞｼｯｸM-PRO"/>
      <family val="3"/>
    </font>
    <font>
      <b/>
      <u val="double"/>
      <sz val="18"/>
      <color indexed="8"/>
      <name val="HG丸ｺﾞｼｯｸM-PRO"/>
      <family val="3"/>
    </font>
    <font>
      <b/>
      <sz val="16"/>
      <color indexed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000000"/>
      <name val="Calibri"/>
      <family val="3"/>
    </font>
    <font>
      <sz val="10"/>
      <color rgb="FF000000"/>
      <name val="Calibri"/>
      <family val="3"/>
    </font>
    <font>
      <sz val="14"/>
      <color rgb="FFFF0000"/>
      <name val="ＭＳ Ｐゴシック"/>
      <family val="3"/>
    </font>
    <font>
      <sz val="11"/>
      <color theme="1"/>
      <name val="ＭＳ 明朝"/>
      <family val="1"/>
    </font>
    <font>
      <b/>
      <sz val="18"/>
      <color theme="1"/>
      <name val="HG丸ｺﾞｼｯｸM-PRO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double"/>
    </border>
    <border>
      <left style="thin"/>
      <right style="thin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hair"/>
      <right style="double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hair"/>
      <top style="hair"/>
      <bottom style="thin"/>
    </border>
    <border>
      <left>
        <color indexed="63"/>
      </left>
      <right style="double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26" borderId="0" applyNumberFormat="0" applyBorder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8" fillId="0" borderId="3" applyNumberFormat="0" applyFill="0" applyAlignment="0" applyProtection="0"/>
    <xf numFmtId="0" fontId="49" fillId="28" borderId="0" applyNumberFormat="0" applyBorder="0" applyAlignment="0" applyProtection="0"/>
    <xf numFmtId="0" fontId="50" fillId="29" borderId="4" applyNumberFormat="0" applyAlignment="0" applyProtection="0"/>
    <xf numFmtId="0" fontId="5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9" borderId="9" applyNumberFormat="0" applyAlignment="0" applyProtection="0"/>
    <xf numFmtId="0" fontId="5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58" fillId="30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59" fillId="0" borderId="0">
      <alignment vertical="center"/>
      <protection/>
    </xf>
    <xf numFmtId="0" fontId="60" fillId="0" borderId="0" applyNumberFormat="0" applyFill="0" applyBorder="0" applyAlignment="0" applyProtection="0"/>
    <xf numFmtId="0" fontId="61" fillId="31" borderId="0" applyNumberFormat="0" applyBorder="0" applyAlignment="0" applyProtection="0"/>
  </cellStyleXfs>
  <cellXfs count="18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4" fillId="0" borderId="0" xfId="0" applyNumberFormat="1" applyFont="1" applyAlignment="1">
      <alignment horizontal="right" vertical="center" shrinkToFi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10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179" fontId="11" fillId="0" borderId="0" xfId="0" applyNumberFormat="1" applyFont="1" applyAlignment="1">
      <alignment horizontal="right" vertical="center"/>
    </xf>
    <xf numFmtId="0" fontId="3" fillId="0" borderId="0" xfId="63" applyAlignment="1">
      <alignment/>
      <protection/>
    </xf>
    <xf numFmtId="0" fontId="3" fillId="0" borderId="0" xfId="63">
      <alignment vertical="center"/>
      <protection/>
    </xf>
    <xf numFmtId="49" fontId="3" fillId="0" borderId="0" xfId="63" applyNumberFormat="1" applyAlignment="1">
      <alignment/>
      <protection/>
    </xf>
    <xf numFmtId="0" fontId="0" fillId="0" borderId="0" xfId="0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3" fillId="0" borderId="0" xfId="64">
      <alignment/>
      <protection/>
    </xf>
    <xf numFmtId="0" fontId="8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shrinkToFit="1"/>
    </xf>
    <xf numFmtId="0" fontId="0" fillId="32" borderId="10" xfId="0" applyFill="1" applyBorder="1" applyAlignment="1" applyProtection="1">
      <alignment horizontal="center" vertical="center"/>
      <protection locked="0"/>
    </xf>
    <xf numFmtId="0" fontId="0" fillId="32" borderId="19" xfId="0" applyFill="1" applyBorder="1" applyAlignment="1" applyProtection="1">
      <alignment vertical="center" shrinkToFit="1"/>
      <protection locked="0"/>
    </xf>
    <xf numFmtId="0" fontId="0" fillId="32" borderId="20" xfId="0" applyFill="1" applyBorder="1" applyAlignment="1" applyProtection="1">
      <alignment vertical="center" shrinkToFit="1"/>
      <protection locked="0"/>
    </xf>
    <xf numFmtId="0" fontId="6" fillId="32" borderId="20" xfId="0" applyFont="1" applyFill="1" applyBorder="1" applyAlignment="1" applyProtection="1">
      <alignment horizontal="center" vertical="center" shrinkToFit="1"/>
      <protection locked="0"/>
    </xf>
    <xf numFmtId="0" fontId="0" fillId="32" borderId="20" xfId="0" applyFill="1" applyBorder="1" applyAlignment="1" applyProtection="1">
      <alignment horizontal="center" vertical="center" shrinkToFit="1"/>
      <protection locked="0"/>
    </xf>
    <xf numFmtId="177" fontId="0" fillId="32" borderId="21" xfId="0" applyNumberFormat="1" applyFill="1" applyBorder="1" applyAlignment="1" applyProtection="1">
      <alignment horizontal="center" vertical="center" shrinkToFit="1"/>
      <protection locked="0"/>
    </xf>
    <xf numFmtId="0" fontId="0" fillId="32" borderId="21" xfId="0" applyFill="1" applyBorder="1" applyAlignment="1" applyProtection="1">
      <alignment vertical="center" shrinkToFit="1"/>
      <protection locked="0"/>
    </xf>
    <xf numFmtId="0" fontId="0" fillId="32" borderId="22" xfId="0" applyFill="1" applyBorder="1" applyAlignment="1" applyProtection="1">
      <alignment vertical="center" shrinkToFit="1"/>
      <protection locked="0"/>
    </xf>
    <xf numFmtId="0" fontId="0" fillId="32" borderId="23" xfId="0" applyFill="1" applyBorder="1" applyAlignment="1" applyProtection="1">
      <alignment vertical="center" shrinkToFit="1"/>
      <protection locked="0"/>
    </xf>
    <xf numFmtId="0" fontId="6" fillId="32" borderId="23" xfId="0" applyFont="1" applyFill="1" applyBorder="1" applyAlignment="1" applyProtection="1">
      <alignment horizontal="center" vertical="center" shrinkToFit="1"/>
      <protection locked="0"/>
    </xf>
    <xf numFmtId="0" fontId="0" fillId="32" borderId="23" xfId="0" applyFill="1" applyBorder="1" applyAlignment="1" applyProtection="1">
      <alignment horizontal="center" vertical="center" shrinkToFit="1"/>
      <protection locked="0"/>
    </xf>
    <xf numFmtId="177" fontId="0" fillId="32" borderId="24" xfId="0" applyNumberFormat="1" applyFill="1" applyBorder="1" applyAlignment="1" applyProtection="1">
      <alignment horizontal="center" vertical="center" shrinkToFit="1"/>
      <protection locked="0"/>
    </xf>
    <xf numFmtId="0" fontId="0" fillId="32" borderId="24" xfId="0" applyFill="1" applyBorder="1" applyAlignment="1" applyProtection="1">
      <alignment vertical="center" shrinkToFit="1"/>
      <protection locked="0"/>
    </xf>
    <xf numFmtId="0" fontId="8" fillId="0" borderId="0" xfId="0" applyFont="1" applyAlignment="1">
      <alignment vertical="center"/>
    </xf>
    <xf numFmtId="49" fontId="5" fillId="0" borderId="0" xfId="63" applyNumberFormat="1" applyFont="1" applyAlignment="1">
      <alignment horizontal="center" vertical="center" shrinkToFit="1"/>
      <protection/>
    </xf>
    <xf numFmtId="49" fontId="4" fillId="0" borderId="0" xfId="63" applyNumberFormat="1" applyFont="1" applyAlignment="1">
      <alignment horizontal="center" vertical="center" shrinkToFit="1"/>
      <protection/>
    </xf>
    <xf numFmtId="49" fontId="5" fillId="0" borderId="0" xfId="63" applyNumberFormat="1" applyFont="1" applyAlignment="1">
      <alignment horizontal="center" vertical="center"/>
      <protection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25" xfId="0" applyBorder="1" applyAlignment="1">
      <alignment horizontal="center" vertical="center" shrinkToFit="1"/>
    </xf>
    <xf numFmtId="177" fontId="0" fillId="32" borderId="26" xfId="0" applyNumberFormat="1" applyFill="1" applyBorder="1" applyAlignment="1" applyProtection="1">
      <alignment horizontal="center" vertical="center" shrinkToFit="1"/>
      <protection locked="0"/>
    </xf>
    <xf numFmtId="0" fontId="14" fillId="0" borderId="27" xfId="0" applyFont="1" applyBorder="1" applyAlignment="1">
      <alignment horizontal="center" vertical="center" shrinkToFit="1"/>
    </xf>
    <xf numFmtId="0" fontId="14" fillId="0" borderId="28" xfId="0" applyFont="1" applyBorder="1" applyAlignment="1">
      <alignment horizontal="center" vertical="center" shrinkToFit="1"/>
    </xf>
    <xf numFmtId="0" fontId="14" fillId="0" borderId="29" xfId="0" applyFont="1" applyBorder="1" applyAlignment="1">
      <alignment horizontal="center" vertical="center" shrinkToFit="1"/>
    </xf>
    <xf numFmtId="0" fontId="14" fillId="0" borderId="30" xfId="0" applyFont="1" applyBorder="1" applyAlignment="1">
      <alignment horizontal="center" vertical="center" shrinkToFit="1"/>
    </xf>
    <xf numFmtId="0" fontId="14" fillId="0" borderId="31" xfId="0" applyFont="1" applyBorder="1" applyAlignment="1">
      <alignment horizontal="center" vertical="center" shrinkToFit="1"/>
    </xf>
    <xf numFmtId="0" fontId="14" fillId="0" borderId="32" xfId="0" applyFont="1" applyBorder="1" applyAlignment="1">
      <alignment horizontal="center" vertical="center" shrinkToFit="1"/>
    </xf>
    <xf numFmtId="0" fontId="14" fillId="0" borderId="33" xfId="0" applyFont="1" applyBorder="1" applyAlignment="1">
      <alignment horizontal="center" vertical="center" shrinkToFit="1"/>
    </xf>
    <xf numFmtId="0" fontId="14" fillId="0" borderId="34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4" fillId="0" borderId="35" xfId="0" applyFont="1" applyBorder="1" applyAlignment="1">
      <alignment horizontal="center" vertical="center" shrinkToFit="1"/>
    </xf>
    <xf numFmtId="0" fontId="14" fillId="0" borderId="36" xfId="0" applyFont="1" applyBorder="1" applyAlignment="1">
      <alignment horizontal="center" vertical="center" shrinkToFit="1"/>
    </xf>
    <xf numFmtId="0" fontId="14" fillId="0" borderId="26" xfId="0" applyFont="1" applyBorder="1" applyAlignment="1">
      <alignment horizontal="center" vertical="center" shrinkToFit="1"/>
    </xf>
    <xf numFmtId="0" fontId="14" fillId="0" borderId="37" xfId="0" applyFont="1" applyBorder="1" applyAlignment="1">
      <alignment horizontal="center" vertical="center" shrinkToFit="1"/>
    </xf>
    <xf numFmtId="0" fontId="14" fillId="0" borderId="38" xfId="0" applyFont="1" applyBorder="1" applyAlignment="1">
      <alignment horizontal="center" vertical="center" shrinkToFit="1"/>
    </xf>
    <xf numFmtId="0" fontId="14" fillId="0" borderId="39" xfId="0" applyFont="1" applyBorder="1" applyAlignment="1">
      <alignment horizontal="center" vertical="center" shrinkToFit="1"/>
    </xf>
    <xf numFmtId="0" fontId="14" fillId="0" borderId="40" xfId="0" applyFont="1" applyBorder="1" applyAlignment="1">
      <alignment horizontal="center" vertical="center" shrinkToFit="1"/>
    </xf>
    <xf numFmtId="0" fontId="14" fillId="0" borderId="41" xfId="0" applyFont="1" applyBorder="1" applyAlignment="1">
      <alignment horizontal="center" vertical="center" shrinkToFit="1"/>
    </xf>
    <xf numFmtId="0" fontId="14" fillId="0" borderId="42" xfId="0" applyFont="1" applyBorder="1" applyAlignment="1">
      <alignment horizontal="center" vertical="center" shrinkToFit="1"/>
    </xf>
    <xf numFmtId="0" fontId="14" fillId="0" borderId="43" xfId="0" applyFont="1" applyBorder="1" applyAlignment="1">
      <alignment horizontal="center" vertical="center" shrinkToFit="1"/>
    </xf>
    <xf numFmtId="0" fontId="14" fillId="0" borderId="44" xfId="0" applyFont="1" applyBorder="1" applyAlignment="1">
      <alignment horizontal="center" vertical="center" shrinkToFit="1"/>
    </xf>
    <xf numFmtId="6" fontId="11" fillId="0" borderId="45" xfId="0" applyNumberFormat="1" applyFont="1" applyBorder="1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62" fillId="33" borderId="22" xfId="0" applyFont="1" applyFill="1" applyBorder="1" applyAlignment="1" applyProtection="1">
      <alignment vertical="center" shrinkToFit="1"/>
      <protection locked="0"/>
    </xf>
    <xf numFmtId="0" fontId="62" fillId="33" borderId="46" xfId="0" applyFont="1" applyFill="1" applyBorder="1" applyAlignment="1" applyProtection="1">
      <alignment vertical="center" shrinkToFit="1"/>
      <protection locked="0"/>
    </xf>
    <xf numFmtId="0" fontId="6" fillId="33" borderId="46" xfId="0" applyFont="1" applyFill="1" applyBorder="1" applyAlignment="1" applyProtection="1">
      <alignment horizontal="center" vertical="center" shrinkToFit="1"/>
      <protection locked="0"/>
    </xf>
    <xf numFmtId="0" fontId="62" fillId="33" borderId="46" xfId="0" applyFont="1" applyFill="1" applyBorder="1" applyAlignment="1" applyProtection="1">
      <alignment horizontal="center" vertical="center" shrinkToFit="1"/>
      <protection locked="0"/>
    </xf>
    <xf numFmtId="0" fontId="62" fillId="33" borderId="19" xfId="0" applyFont="1" applyFill="1" applyBorder="1" applyAlignment="1" applyProtection="1">
      <alignment vertical="center" shrinkToFit="1"/>
      <protection locked="0"/>
    </xf>
    <xf numFmtId="0" fontId="62" fillId="33" borderId="47" xfId="0" applyFont="1" applyFill="1" applyBorder="1" applyAlignment="1" applyProtection="1">
      <alignment vertical="center" shrinkToFit="1"/>
      <protection locked="0"/>
    </xf>
    <xf numFmtId="0" fontId="6" fillId="33" borderId="47" xfId="0" applyFont="1" applyFill="1" applyBorder="1" applyAlignment="1" applyProtection="1">
      <alignment horizontal="center" vertical="center" shrinkToFit="1"/>
      <protection locked="0"/>
    </xf>
    <xf numFmtId="0" fontId="62" fillId="33" borderId="47" xfId="0" applyFont="1" applyFill="1" applyBorder="1" applyAlignment="1" applyProtection="1">
      <alignment horizontal="center" vertical="center" shrinkToFit="1"/>
      <protection locked="0"/>
    </xf>
    <xf numFmtId="0" fontId="62" fillId="33" borderId="22" xfId="0" applyFont="1" applyFill="1" applyBorder="1" applyAlignment="1" applyProtection="1">
      <alignment horizontal="right" vertical="center" shrinkToFit="1"/>
      <protection locked="0"/>
    </xf>
    <xf numFmtId="0" fontId="6" fillId="32" borderId="46" xfId="0" applyFont="1" applyFill="1" applyBorder="1" applyAlignment="1" applyProtection="1">
      <alignment horizontal="center" vertical="center" shrinkToFit="1"/>
      <protection locked="0"/>
    </xf>
    <xf numFmtId="0" fontId="63" fillId="33" borderId="23" xfId="0" applyFont="1" applyFill="1" applyBorder="1" applyAlignment="1" applyProtection="1">
      <alignment horizontal="left" vertical="center" shrinkToFit="1"/>
      <protection locked="0"/>
    </xf>
    <xf numFmtId="0" fontId="16" fillId="34" borderId="0" xfId="0" applyFont="1" applyFill="1" applyAlignment="1">
      <alignment vertical="center"/>
    </xf>
    <xf numFmtId="0" fontId="64" fillId="0" borderId="0" xfId="0" applyFont="1" applyAlignment="1">
      <alignment horizontal="right" vertical="center"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 vertical="center"/>
    </xf>
    <xf numFmtId="49" fontId="65" fillId="0" borderId="0" xfId="0" applyNumberFormat="1" applyFont="1" applyAlignment="1">
      <alignment vertical="center"/>
    </xf>
    <xf numFmtId="0" fontId="65" fillId="0" borderId="0" xfId="0" applyFont="1" applyAlignment="1">
      <alignment vertical="center"/>
    </xf>
    <xf numFmtId="49" fontId="4" fillId="0" borderId="0" xfId="0" applyNumberFormat="1" applyFont="1" applyAlignment="1">
      <alignment vertical="center" shrinkToFit="1"/>
    </xf>
    <xf numFmtId="0" fontId="65" fillId="0" borderId="0" xfId="0" applyFont="1" applyAlignment="1">
      <alignment horizontal="right" vertical="center"/>
    </xf>
    <xf numFmtId="49" fontId="65" fillId="0" borderId="0" xfId="0" applyNumberFormat="1" applyFont="1" applyAlignment="1">
      <alignment horizontal="right" vertical="center"/>
    </xf>
    <xf numFmtId="6" fontId="0" fillId="0" borderId="0" xfId="0" applyNumberFormat="1" applyAlignment="1" applyProtection="1">
      <alignment vertical="center" shrinkToFit="1"/>
      <protection hidden="1"/>
    </xf>
    <xf numFmtId="0" fontId="0" fillId="0" borderId="0" xfId="0" applyNumberFormat="1" applyAlignment="1" applyProtection="1">
      <alignment vertical="center" shrinkToFit="1"/>
      <protection/>
    </xf>
    <xf numFmtId="0" fontId="59" fillId="0" borderId="0" xfId="65">
      <alignment vertical="center"/>
      <protection/>
    </xf>
    <xf numFmtId="0" fontId="59" fillId="0" borderId="0" xfId="65" applyAlignment="1">
      <alignment horizontal="left" vertical="center"/>
      <protection/>
    </xf>
    <xf numFmtId="0" fontId="59" fillId="0" borderId="0" xfId="65" applyAlignment="1">
      <alignment horizontal="center" vertical="center"/>
      <protection/>
    </xf>
    <xf numFmtId="0" fontId="59" fillId="0" borderId="15" xfId="65" applyBorder="1" applyAlignment="1">
      <alignment horizontal="center" vertical="center"/>
      <protection/>
    </xf>
    <xf numFmtId="0" fontId="59" fillId="0" borderId="48" xfId="65" applyBorder="1" applyAlignment="1">
      <alignment horizontal="center" vertical="center"/>
      <protection/>
    </xf>
    <xf numFmtId="0" fontId="59" fillId="0" borderId="14" xfId="65" applyBorder="1" applyAlignment="1">
      <alignment horizontal="center" vertical="center"/>
      <protection/>
    </xf>
    <xf numFmtId="0" fontId="59" fillId="0" borderId="16" xfId="65" applyBorder="1" applyAlignment="1">
      <alignment horizontal="center" vertical="center"/>
      <protection/>
    </xf>
    <xf numFmtId="0" fontId="59" fillId="0" borderId="17" xfId="65" applyBorder="1" applyAlignment="1">
      <alignment horizontal="center" vertical="center"/>
      <protection/>
    </xf>
    <xf numFmtId="0" fontId="59" fillId="0" borderId="0" xfId="61" applyNumberFormat="1" applyFont="1" applyAlignment="1">
      <alignment vertical="center"/>
    </xf>
    <xf numFmtId="0" fontId="11" fillId="35" borderId="31" xfId="65" applyFont="1" applyFill="1" applyBorder="1" applyAlignment="1" applyProtection="1">
      <alignment horizontal="center" vertical="center"/>
      <protection locked="0"/>
    </xf>
    <xf numFmtId="0" fontId="11" fillId="35" borderId="49" xfId="65" applyFont="1" applyFill="1" applyBorder="1" applyAlignment="1" applyProtection="1">
      <alignment horizontal="center" vertical="center"/>
      <protection locked="0"/>
    </xf>
    <xf numFmtId="0" fontId="11" fillId="35" borderId="30" xfId="65" applyFont="1" applyFill="1" applyBorder="1" applyAlignment="1" applyProtection="1">
      <alignment horizontal="center" vertical="center"/>
      <protection locked="0"/>
    </xf>
    <xf numFmtId="0" fontId="11" fillId="35" borderId="50" xfId="65" applyFont="1" applyFill="1" applyBorder="1" applyAlignment="1" applyProtection="1">
      <alignment horizontal="center" vertical="center"/>
      <protection locked="0"/>
    </xf>
    <xf numFmtId="0" fontId="11" fillId="35" borderId="51" xfId="65" applyFont="1" applyFill="1" applyBorder="1" applyAlignment="1" applyProtection="1">
      <alignment horizontal="center" vertical="center"/>
      <protection locked="0"/>
    </xf>
    <xf numFmtId="0" fontId="11" fillId="35" borderId="52" xfId="65" applyFont="1" applyFill="1" applyBorder="1" applyAlignment="1" applyProtection="1">
      <alignment horizontal="center" vertical="center"/>
      <protection locked="0"/>
    </xf>
    <xf numFmtId="177" fontId="59" fillId="35" borderId="53" xfId="65" applyNumberFormat="1" applyFill="1" applyBorder="1" applyAlignment="1" applyProtection="1">
      <alignment horizontal="center" vertical="center"/>
      <protection locked="0"/>
    </xf>
    <xf numFmtId="177" fontId="59" fillId="35" borderId="54" xfId="65" applyNumberFormat="1" applyFill="1" applyBorder="1" applyAlignment="1" applyProtection="1">
      <alignment horizontal="center" vertical="center"/>
      <protection locked="0"/>
    </xf>
    <xf numFmtId="177" fontId="59" fillId="35" borderId="55" xfId="65" applyNumberFormat="1" applyFill="1" applyBorder="1" applyAlignment="1" applyProtection="1">
      <alignment horizontal="center" vertical="center"/>
      <protection locked="0"/>
    </xf>
    <xf numFmtId="177" fontId="59" fillId="35" borderId="56" xfId="65" applyNumberFormat="1" applyFill="1" applyBorder="1" applyAlignment="1" applyProtection="1">
      <alignment horizontal="center" vertical="center"/>
      <protection locked="0"/>
    </xf>
    <xf numFmtId="177" fontId="59" fillId="35" borderId="57" xfId="65" applyNumberFormat="1" applyFill="1" applyBorder="1" applyAlignment="1" applyProtection="1">
      <alignment horizontal="center" vertical="center"/>
      <protection locked="0"/>
    </xf>
    <xf numFmtId="177" fontId="59" fillId="35" borderId="58" xfId="65" applyNumberFormat="1" applyFill="1" applyBorder="1" applyAlignment="1" applyProtection="1">
      <alignment horizontal="center" vertical="center"/>
      <protection locked="0"/>
    </xf>
    <xf numFmtId="177" fontId="59" fillId="35" borderId="59" xfId="65" applyNumberFormat="1" applyFill="1" applyBorder="1" applyAlignment="1" applyProtection="1">
      <alignment horizontal="center" vertical="center"/>
      <protection locked="0"/>
    </xf>
    <xf numFmtId="177" fontId="59" fillId="35" borderId="60" xfId="65" applyNumberFormat="1" applyFill="1" applyBorder="1" applyAlignment="1" applyProtection="1">
      <alignment horizontal="center" vertical="center"/>
      <protection locked="0"/>
    </xf>
    <xf numFmtId="177" fontId="59" fillId="35" borderId="61" xfId="65" applyNumberForma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 shrinkToFit="1"/>
    </xf>
    <xf numFmtId="0" fontId="66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0" fillId="0" borderId="13" xfId="0" applyBorder="1" applyAlignment="1" applyProtection="1">
      <alignment horizontal="center" vertical="center"/>
      <protection hidden="1"/>
    </xf>
    <xf numFmtId="6" fontId="0" fillId="0" borderId="10" xfId="0" applyNumberFormat="1" applyBorder="1" applyAlignment="1" applyProtection="1">
      <alignment horizontal="center" vertical="center"/>
      <protection hidden="1"/>
    </xf>
    <xf numFmtId="6" fontId="0" fillId="0" borderId="62" xfId="0" applyNumberFormat="1" applyBorder="1" applyAlignment="1" applyProtection="1">
      <alignment horizontal="center" vertical="center"/>
      <protection hidden="1"/>
    </xf>
    <xf numFmtId="6" fontId="0" fillId="0" borderId="63" xfId="0" applyNumberFormat="1" applyBorder="1" applyAlignment="1" applyProtection="1">
      <alignment horizontal="center" vertical="center"/>
      <protection hidden="1"/>
    </xf>
    <xf numFmtId="6" fontId="0" fillId="0" borderId="64" xfId="0" applyNumberFormat="1" applyBorder="1" applyAlignment="1" applyProtection="1">
      <alignment horizontal="center" vertical="center"/>
      <protection hidden="1"/>
    </xf>
    <xf numFmtId="0" fontId="0" fillId="0" borderId="65" xfId="0" applyBorder="1" applyAlignment="1" applyProtection="1">
      <alignment horizontal="center" vertical="center"/>
      <protection hidden="1"/>
    </xf>
    <xf numFmtId="0" fontId="0" fillId="0" borderId="66" xfId="0" applyBorder="1" applyAlignment="1" applyProtection="1">
      <alignment horizontal="center" vertical="center"/>
      <protection hidden="1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7" xfId="0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 horizontal="center" vertical="center"/>
      <protection hidden="1"/>
    </xf>
    <xf numFmtId="0" fontId="0" fillId="0" borderId="69" xfId="0" applyBorder="1" applyAlignment="1" applyProtection="1">
      <alignment horizontal="center" vertical="center"/>
      <protection hidden="1"/>
    </xf>
    <xf numFmtId="0" fontId="0" fillId="0" borderId="70" xfId="0" applyBorder="1" applyAlignment="1" applyProtection="1">
      <alignment horizontal="center" vertical="center"/>
      <protection hidden="1"/>
    </xf>
    <xf numFmtId="0" fontId="0" fillId="0" borderId="71" xfId="0" applyBorder="1" applyAlignment="1" applyProtection="1">
      <alignment horizontal="center" vertical="center"/>
      <protection hidden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72" xfId="0" applyBorder="1" applyAlignment="1" applyProtection="1">
      <alignment horizontal="center" vertical="center"/>
      <protection hidden="1"/>
    </xf>
    <xf numFmtId="0" fontId="0" fillId="0" borderId="73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8" fillId="32" borderId="62" xfId="0" applyFont="1" applyFill="1" applyBorder="1" applyAlignment="1" applyProtection="1">
      <alignment horizontal="center" vertical="center"/>
      <protection locked="0"/>
    </xf>
    <xf numFmtId="0" fontId="8" fillId="32" borderId="63" xfId="0" applyFont="1" applyFill="1" applyBorder="1" applyAlignment="1" applyProtection="1">
      <alignment horizontal="center" vertical="center"/>
      <protection locked="0"/>
    </xf>
    <xf numFmtId="0" fontId="8" fillId="32" borderId="64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179" fontId="11" fillId="0" borderId="0" xfId="0" applyNumberFormat="1" applyFont="1" applyAlignment="1">
      <alignment horizontal="right" vertical="center"/>
    </xf>
    <xf numFmtId="0" fontId="11" fillId="32" borderId="10" xfId="0" applyFont="1" applyFill="1" applyBorder="1" applyAlignment="1" applyProtection="1">
      <alignment horizontal="center" vertical="center"/>
      <protection locked="0"/>
    </xf>
    <xf numFmtId="0" fontId="8" fillId="32" borderId="10" xfId="0" applyFont="1" applyFill="1" applyBorder="1" applyAlignment="1" applyProtection="1">
      <alignment horizontal="center" vertical="center"/>
      <protection locked="0"/>
    </xf>
    <xf numFmtId="0" fontId="8" fillId="32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 wrapText="1"/>
    </xf>
    <xf numFmtId="0" fontId="10" fillId="32" borderId="10" xfId="0" applyFont="1" applyFill="1" applyBorder="1" applyAlignment="1" applyProtection="1">
      <alignment horizontal="center" vertical="center"/>
      <protection locked="0"/>
    </xf>
    <xf numFmtId="0" fontId="10" fillId="0" borderId="62" xfId="65" applyFont="1" applyBorder="1" applyAlignment="1">
      <alignment horizontal="center" vertical="center"/>
      <protection/>
    </xf>
    <xf numFmtId="0" fontId="10" fillId="0" borderId="63" xfId="65" applyFont="1" applyBorder="1" applyAlignment="1">
      <alignment horizontal="center" vertical="center"/>
      <protection/>
    </xf>
    <xf numFmtId="0" fontId="10" fillId="0" borderId="64" xfId="65" applyFont="1" applyBorder="1" applyAlignment="1">
      <alignment horizontal="center" vertical="center"/>
      <protection/>
    </xf>
    <xf numFmtId="0" fontId="59" fillId="0" borderId="0" xfId="65" applyAlignment="1">
      <alignment horizontal="left" vertical="center"/>
      <protection/>
    </xf>
    <xf numFmtId="0" fontId="13" fillId="32" borderId="0" xfId="0" applyFont="1" applyFill="1" applyAlignment="1">
      <alignment horizontal="right" vertical="center"/>
    </xf>
    <xf numFmtId="0" fontId="59" fillId="35" borderId="74" xfId="65" applyFill="1" applyBorder="1" applyAlignment="1" applyProtection="1">
      <alignment horizontal="center" vertical="center"/>
      <protection locked="0"/>
    </xf>
    <xf numFmtId="0" fontId="59" fillId="35" borderId="75" xfId="65" applyFill="1" applyBorder="1" applyAlignment="1" applyProtection="1">
      <alignment horizontal="center" vertical="center"/>
      <protection locked="0"/>
    </xf>
    <xf numFmtId="0" fontId="59" fillId="35" borderId="10" xfId="65" applyFill="1" applyBorder="1" applyAlignment="1" applyProtection="1">
      <alignment horizontal="center" vertical="center"/>
      <protection locked="0"/>
    </xf>
    <xf numFmtId="0" fontId="59" fillId="35" borderId="18" xfId="65" applyFill="1" applyBorder="1" applyAlignment="1" applyProtection="1">
      <alignment horizontal="center" vertical="center"/>
      <protection locked="0"/>
    </xf>
    <xf numFmtId="0" fontId="14" fillId="0" borderId="75" xfId="0" applyFont="1" applyBorder="1" applyAlignment="1">
      <alignment horizontal="center" vertical="center" shrinkToFit="1"/>
    </xf>
    <xf numFmtId="0" fontId="14" fillId="0" borderId="76" xfId="0" applyFont="1" applyBorder="1" applyAlignment="1">
      <alignment horizontal="center" vertical="center" shrinkToFit="1"/>
    </xf>
    <xf numFmtId="0" fontId="14" fillId="0" borderId="77" xfId="0" applyFont="1" applyBorder="1" applyAlignment="1">
      <alignment horizontal="center" vertical="center" shrinkToFit="1"/>
    </xf>
    <xf numFmtId="0" fontId="14" fillId="0" borderId="78" xfId="0" applyFont="1" applyBorder="1" applyAlignment="1">
      <alignment horizontal="center" vertical="center" shrinkToFit="1"/>
    </xf>
    <xf numFmtId="0" fontId="14" fillId="0" borderId="79" xfId="0" applyFont="1" applyBorder="1" applyAlignment="1">
      <alignment horizontal="center" vertical="center" shrinkToFit="1"/>
    </xf>
    <xf numFmtId="0" fontId="14" fillId="0" borderId="80" xfId="0" applyFont="1" applyBorder="1" applyAlignment="1">
      <alignment horizontal="center" vertical="center" shrinkToFit="1"/>
    </xf>
    <xf numFmtId="0" fontId="14" fillId="0" borderId="81" xfId="0" applyFont="1" applyBorder="1" applyAlignment="1">
      <alignment horizontal="center" vertical="center" shrinkToFit="1"/>
    </xf>
    <xf numFmtId="0" fontId="14" fillId="0" borderId="82" xfId="0" applyFont="1" applyBorder="1" applyAlignment="1">
      <alignment horizontal="center" vertical="center" shrinkToFit="1"/>
    </xf>
    <xf numFmtId="0" fontId="14" fillId="0" borderId="83" xfId="0" applyFont="1" applyBorder="1" applyAlignment="1">
      <alignment horizontal="center" vertical="center" shrinkToFit="1"/>
    </xf>
    <xf numFmtId="0" fontId="14" fillId="0" borderId="84" xfId="0" applyFont="1" applyBorder="1" applyAlignment="1">
      <alignment horizontal="center" vertical="center" shrinkToFit="1"/>
    </xf>
    <xf numFmtId="0" fontId="11" fillId="0" borderId="80" xfId="0" applyFont="1" applyBorder="1" applyAlignment="1">
      <alignment horizontal="center" vertical="center" shrinkToFit="1"/>
    </xf>
    <xf numFmtId="0" fontId="11" fillId="0" borderId="78" xfId="0" applyFont="1" applyBorder="1" applyAlignment="1">
      <alignment horizontal="center" vertical="center" shrinkToFit="1"/>
    </xf>
    <xf numFmtId="0" fontId="11" fillId="0" borderId="70" xfId="0" applyFont="1" applyBorder="1" applyAlignment="1">
      <alignment horizontal="center" vertical="center" shrinkToFit="1"/>
    </xf>
    <xf numFmtId="0" fontId="11" fillId="0" borderId="72" xfId="0" applyFont="1" applyBorder="1" applyAlignment="1">
      <alignment horizontal="center" vertical="center"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標準 3" xfId="64"/>
    <cellStyle name="標準 4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9</xdr:row>
      <xdr:rowOff>57150</xdr:rowOff>
    </xdr:from>
    <xdr:to>
      <xdr:col>1</xdr:col>
      <xdr:colOff>6010275</xdr:colOff>
      <xdr:row>10</xdr:row>
      <xdr:rowOff>333375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743325"/>
          <a:ext cx="6162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304800</xdr:colOff>
      <xdr:row>7</xdr:row>
      <xdr:rowOff>133350</xdr:rowOff>
    </xdr:from>
    <xdr:to>
      <xdr:col>12</xdr:col>
      <xdr:colOff>523875</xdr:colOff>
      <xdr:row>7</xdr:row>
      <xdr:rowOff>314325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129540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666750</xdr:colOff>
      <xdr:row>8</xdr:row>
      <xdr:rowOff>123825</xdr:rowOff>
    </xdr:from>
    <xdr:to>
      <xdr:col>4</xdr:col>
      <xdr:colOff>190500</xdr:colOff>
      <xdr:row>8</xdr:row>
      <xdr:rowOff>304800</xdr:rowOff>
    </xdr:to>
    <xdr:pic>
      <xdr:nvPicPr>
        <xdr:cNvPr id="2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1714500"/>
          <a:ext cx="238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25"/>
  <sheetViews>
    <sheetView showGridLines="0" tabSelected="1" zoomScalePageLayoutView="0" workbookViewId="0" topLeftCell="A1">
      <selection activeCell="C6" sqref="C6"/>
    </sheetView>
  </sheetViews>
  <sheetFormatPr defaultColWidth="9.140625" defaultRowHeight="15"/>
  <cols>
    <col min="1" max="1" width="4.421875" style="0" bestFit="1" customWidth="1"/>
    <col min="2" max="2" width="92.57421875" style="0" customWidth="1"/>
  </cols>
  <sheetData>
    <row r="1" spans="1:2" ht="51" customHeight="1">
      <c r="A1" s="125" t="s">
        <v>158</v>
      </c>
      <c r="B1" s="125"/>
    </row>
    <row r="2" spans="1:2" ht="87" customHeight="1">
      <c r="A2" s="126" t="s">
        <v>338</v>
      </c>
      <c r="B2" s="127"/>
    </row>
    <row r="3" spans="1:2" s="49" customFormat="1" ht="39.75" customHeight="1">
      <c r="A3" s="49" t="s">
        <v>148</v>
      </c>
      <c r="B3" s="49" t="s">
        <v>159</v>
      </c>
    </row>
    <row r="4" spans="1:2" s="49" customFormat="1" ht="18.75" customHeight="1">
      <c r="A4" s="49" t="s">
        <v>149</v>
      </c>
      <c r="B4" s="54" t="s">
        <v>220</v>
      </c>
    </row>
    <row r="5" s="49" customFormat="1" ht="18.75" customHeight="1">
      <c r="B5" s="54" t="s">
        <v>223</v>
      </c>
    </row>
    <row r="6" spans="1:2" s="49" customFormat="1" ht="18.75" customHeight="1">
      <c r="A6" s="49" t="s">
        <v>150</v>
      </c>
      <c r="B6" s="49" t="s">
        <v>160</v>
      </c>
    </row>
    <row r="7" spans="1:2" s="49" customFormat="1" ht="18.75" customHeight="1">
      <c r="A7" s="49" t="s">
        <v>151</v>
      </c>
      <c r="B7" s="49" t="s">
        <v>154</v>
      </c>
    </row>
    <row r="8" s="49" customFormat="1" ht="18.75" customHeight="1">
      <c r="B8" s="49" t="s">
        <v>165</v>
      </c>
    </row>
    <row r="9" s="49" customFormat="1" ht="18.75" customHeight="1">
      <c r="B9" s="49" t="s">
        <v>157</v>
      </c>
    </row>
    <row r="10" s="49" customFormat="1" ht="18.75" customHeight="1"/>
    <row r="11" s="49" customFormat="1" ht="27" customHeight="1"/>
    <row r="12" spans="1:2" s="49" customFormat="1" ht="25.5" customHeight="1">
      <c r="A12" s="91" t="s">
        <v>225</v>
      </c>
      <c r="B12" s="54" t="s">
        <v>227</v>
      </c>
    </row>
    <row r="13" spans="1:2" s="49" customFormat="1" ht="18.75" customHeight="1">
      <c r="A13" s="49" t="s">
        <v>152</v>
      </c>
      <c r="B13" s="49" t="s">
        <v>155</v>
      </c>
    </row>
    <row r="14" spans="1:2" s="49" customFormat="1" ht="18.75" customHeight="1">
      <c r="A14" s="49" t="s">
        <v>153</v>
      </c>
      <c r="B14" s="49" t="s">
        <v>156</v>
      </c>
    </row>
    <row r="15" s="49" customFormat="1" ht="10.5" customHeight="1"/>
    <row r="16" spans="1:2" s="49" customFormat="1" ht="18.75" customHeight="1">
      <c r="A16" s="49" t="s">
        <v>161</v>
      </c>
      <c r="B16" s="53" t="s">
        <v>224</v>
      </c>
    </row>
    <row r="17" s="49" customFormat="1" ht="29.25" customHeight="1">
      <c r="B17" s="90" t="s">
        <v>336</v>
      </c>
    </row>
    <row r="18" spans="1:2" s="49" customFormat="1" ht="29.25" customHeight="1">
      <c r="A18" s="91" t="s">
        <v>225</v>
      </c>
      <c r="B18" s="54" t="s">
        <v>222</v>
      </c>
    </row>
    <row r="19" s="49" customFormat="1" ht="20.25" customHeight="1">
      <c r="B19" s="54" t="s">
        <v>226</v>
      </c>
    </row>
    <row r="20" spans="1:2" s="49" customFormat="1" ht="17.25">
      <c r="A20" s="49" t="s">
        <v>163</v>
      </c>
      <c r="B20" s="54" t="s">
        <v>337</v>
      </c>
    </row>
    <row r="21" s="49" customFormat="1" ht="12" customHeight="1">
      <c r="B21" s="54"/>
    </row>
    <row r="22" spans="1:2" s="49" customFormat="1" ht="17.25">
      <c r="A22" s="49" t="s">
        <v>162</v>
      </c>
      <c r="B22" s="54" t="s">
        <v>164</v>
      </c>
    </row>
    <row r="23" s="49" customFormat="1" ht="25.5" customHeight="1">
      <c r="B23" s="54" t="s">
        <v>228</v>
      </c>
    </row>
    <row r="24" s="49" customFormat="1" ht="25.5" customHeight="1">
      <c r="B24" s="54" t="s">
        <v>221</v>
      </c>
    </row>
    <row r="25" s="49" customFormat="1" ht="17.25">
      <c r="B25" s="54"/>
    </row>
    <row r="26" s="49" customFormat="1" ht="17.25"/>
    <row r="27" s="49" customFormat="1" ht="17.25"/>
    <row r="28" s="49" customFormat="1" ht="17.25"/>
    <row r="29" s="49" customFormat="1" ht="17.25"/>
    <row r="30" s="49" customFormat="1" ht="17.25"/>
  </sheetData>
  <sheetProtection/>
  <mergeCells count="2">
    <mergeCell ref="A1:B1"/>
    <mergeCell ref="A2:B2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X99"/>
  <sheetViews>
    <sheetView showGridLines="0" zoomScalePageLayoutView="0" workbookViewId="0" topLeftCell="A1">
      <selection activeCell="H21" sqref="H21"/>
    </sheetView>
  </sheetViews>
  <sheetFormatPr defaultColWidth="9.140625" defaultRowHeight="15"/>
  <cols>
    <col min="1" max="1" width="3.421875" style="0" bestFit="1" customWidth="1"/>
    <col min="2" max="2" width="6.421875" style="0" bestFit="1" customWidth="1"/>
    <col min="3" max="3" width="13.7109375" style="0" customWidth="1"/>
    <col min="4" max="4" width="10.7109375" style="6" customWidth="1"/>
    <col min="5" max="6" width="3.421875" style="1" bestFit="1" customWidth="1"/>
    <col min="7" max="7" width="6.28125" style="1" customWidth="1"/>
    <col min="8" max="8" width="11.00390625" style="14" customWidth="1"/>
    <col min="9" max="9" width="9.00390625" style="0" customWidth="1"/>
    <col min="10" max="10" width="11.00390625" style="14" customWidth="1"/>
    <col min="11" max="11" width="9.00390625" style="0" customWidth="1"/>
    <col min="12" max="12" width="11.00390625" style="14" customWidth="1"/>
    <col min="13" max="13" width="9.00390625" style="0" customWidth="1"/>
    <col min="14" max="14" width="6.8515625" style="8" hidden="1" customWidth="1"/>
    <col min="15" max="18" width="0" style="0" hidden="1" customWidth="1"/>
  </cols>
  <sheetData>
    <row r="1" spans="1:14" ht="21">
      <c r="A1" s="151" t="s">
        <v>229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3"/>
    </row>
    <row r="2" spans="1:14" ht="7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1">
      <c r="A3" s="3"/>
      <c r="B3" s="3"/>
      <c r="C3" s="3"/>
      <c r="D3" s="5"/>
      <c r="E3" s="3"/>
      <c r="F3" s="3"/>
      <c r="G3" s="3"/>
      <c r="H3" s="13"/>
      <c r="I3" s="3"/>
      <c r="J3" s="13"/>
      <c r="K3" s="153">
        <f>LastSaveTime()</f>
        <v>43915.80302083334</v>
      </c>
      <c r="L3" s="153"/>
      <c r="M3" s="153"/>
      <c r="N3" s="24"/>
    </row>
    <row r="4" spans="1:14" ht="7.5" customHeight="1">
      <c r="A4" s="3"/>
      <c r="B4" s="3"/>
      <c r="C4" s="3"/>
      <c r="D4" s="5"/>
      <c r="E4" s="3"/>
      <c r="F4" s="3"/>
      <c r="G4" s="3"/>
      <c r="H4" s="13"/>
      <c r="I4" s="3"/>
      <c r="J4" s="13"/>
      <c r="K4" s="24"/>
      <c r="L4" s="24"/>
      <c r="M4" s="24"/>
      <c r="N4" s="24"/>
    </row>
    <row r="5" spans="1:12" ht="13.5">
      <c r="A5" s="152" t="s">
        <v>60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</row>
    <row r="6" spans="1:12" ht="13.5">
      <c r="A6" s="152" t="s">
        <v>59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</row>
    <row r="7" spans="1:12" ht="7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4" ht="33.75" customHeight="1">
      <c r="A8" s="143" t="s">
        <v>113</v>
      </c>
      <c r="B8" s="143"/>
      <c r="C8" s="148"/>
      <c r="D8" s="149"/>
      <c r="E8" s="149"/>
      <c r="F8" s="149"/>
      <c r="G8" s="149"/>
      <c r="H8" s="150"/>
      <c r="I8" s="143" t="s">
        <v>114</v>
      </c>
      <c r="J8" s="143"/>
      <c r="K8" s="148"/>
      <c r="L8" s="149"/>
      <c r="M8" s="150"/>
      <c r="N8" s="33"/>
    </row>
    <row r="9" spans="1:14" ht="33.75" customHeight="1">
      <c r="A9" s="143" t="s">
        <v>61</v>
      </c>
      <c r="B9" s="143"/>
      <c r="C9" s="155"/>
      <c r="D9" s="156"/>
      <c r="E9" s="156"/>
      <c r="F9" s="157" t="s">
        <v>62</v>
      </c>
      <c r="G9" s="157"/>
      <c r="H9" s="143"/>
      <c r="I9" s="158"/>
      <c r="J9" s="158"/>
      <c r="K9" s="158"/>
      <c r="L9" s="158"/>
      <c r="M9" s="158"/>
      <c r="N9" s="34"/>
    </row>
    <row r="10" ht="7.5" customHeight="1"/>
    <row r="11" spans="2:14" ht="27">
      <c r="B11" s="2" t="s">
        <v>8</v>
      </c>
      <c r="C11" s="36" t="s">
        <v>54</v>
      </c>
      <c r="D11" s="143" t="s">
        <v>92</v>
      </c>
      <c r="E11" s="143"/>
      <c r="F11" s="154"/>
      <c r="G11" s="154"/>
      <c r="H11" s="154"/>
      <c r="I11" s="154"/>
      <c r="J11" s="22" t="s">
        <v>115</v>
      </c>
      <c r="K11" s="154"/>
      <c r="L11" s="154"/>
      <c r="N11" s="8">
        <f>LEFTB(K11,2)</f>
      </c>
    </row>
    <row r="12" ht="7.5" customHeight="1"/>
    <row r="13" spans="3:12" ht="13.5">
      <c r="C13" s="9"/>
      <c r="D13" s="135" t="s">
        <v>58</v>
      </c>
      <c r="E13" s="136"/>
      <c r="F13" s="136"/>
      <c r="G13" s="135" t="s">
        <v>91</v>
      </c>
      <c r="H13" s="137"/>
      <c r="I13" s="143" t="s">
        <v>97</v>
      </c>
      <c r="J13" s="143"/>
      <c r="K13" s="23" t="s">
        <v>128</v>
      </c>
      <c r="L13" s="99">
        <f>IF(K11="","",INDEX('名前'!$G$30:$G$37,MATCH('申込一覧'!K11,種別,0)))</f>
      </c>
    </row>
    <row r="14" spans="3:12" ht="13.5">
      <c r="C14" s="10" t="s">
        <v>93</v>
      </c>
      <c r="D14" s="141">
        <f>COUNTIF($F$20:$F$99,1)</f>
        <v>0</v>
      </c>
      <c r="E14" s="145"/>
      <c r="F14" s="145"/>
      <c r="G14" s="141">
        <f>COUNTIF($F$20:$F$99,2)</f>
        <v>0</v>
      </c>
      <c r="H14" s="142"/>
      <c r="I14" s="144">
        <f>SUM(D14:H14)</f>
        <v>0</v>
      </c>
      <c r="J14" s="144"/>
      <c r="K14" s="23" t="s">
        <v>116</v>
      </c>
      <c r="L14" s="99">
        <f>IF(K11="","",INDEX('名前'!$H$30:$H$37,MATCH('申込一覧'!K11,種別,0)))</f>
      </c>
    </row>
    <row r="15" spans="3:10" ht="13.5">
      <c r="C15" s="11" t="s">
        <v>94</v>
      </c>
      <c r="D15" s="139">
        <f>COUNTIF($H$20:$H$99:$J$20:$J$99:$L$20:$L$99,"男"&amp;"*")</f>
        <v>0</v>
      </c>
      <c r="E15" s="146"/>
      <c r="F15" s="146"/>
      <c r="G15" s="139">
        <f>COUNTIF($H$20:$H$99:$J$20:$J$99:$L$20:$L$99,"女"&amp;"*")</f>
        <v>0</v>
      </c>
      <c r="H15" s="140"/>
      <c r="I15" s="147">
        <f>SUM(D15:H15)</f>
        <v>0</v>
      </c>
      <c r="J15" s="147"/>
    </row>
    <row r="16" spans="3:10" ht="13.5">
      <c r="C16" s="12" t="s">
        <v>95</v>
      </c>
      <c r="D16" s="133">
        <f>COUNTIF(リレー!$A$11:$A$29,"男"&amp;"*")</f>
        <v>0</v>
      </c>
      <c r="E16" s="134"/>
      <c r="F16" s="134"/>
      <c r="G16" s="133">
        <f>COUNTIF(リレー!$A$11:$A$29,"女"&amp;"*")</f>
        <v>0</v>
      </c>
      <c r="H16" s="138"/>
      <c r="I16" s="128">
        <f>SUM(D16:H16)</f>
        <v>0</v>
      </c>
      <c r="J16" s="128"/>
    </row>
    <row r="17" spans="3:10" ht="13.5">
      <c r="C17" s="9" t="s">
        <v>96</v>
      </c>
      <c r="D17" s="130">
        <f>IF(K11="","",$D$15*$L$13+$D$16*$L$14)</f>
      </c>
      <c r="E17" s="131"/>
      <c r="F17" s="131"/>
      <c r="G17" s="130">
        <f>IF(K11="","",$G$15*$L$13+$G$16*$L$14)</f>
      </c>
      <c r="H17" s="132"/>
      <c r="I17" s="129">
        <f>SUM(D17:H17)</f>
        <v>0</v>
      </c>
      <c r="J17" s="129"/>
    </row>
    <row r="18" ht="7.5" customHeight="1"/>
    <row r="19" spans="1:24" s="1" customFormat="1" ht="17.25" customHeight="1" thickBot="1">
      <c r="A19" s="16" t="s">
        <v>4</v>
      </c>
      <c r="B19" s="15" t="s">
        <v>0</v>
      </c>
      <c r="C19" s="17" t="s">
        <v>147</v>
      </c>
      <c r="D19" s="18" t="s">
        <v>1</v>
      </c>
      <c r="E19" s="17" t="s">
        <v>99</v>
      </c>
      <c r="F19" s="19" t="s">
        <v>98</v>
      </c>
      <c r="G19" s="55" t="s">
        <v>209</v>
      </c>
      <c r="H19" s="15" t="s">
        <v>5</v>
      </c>
      <c r="I19" s="19" t="s">
        <v>3</v>
      </c>
      <c r="J19" s="15" t="s">
        <v>6</v>
      </c>
      <c r="K19" s="19" t="s">
        <v>3</v>
      </c>
      <c r="L19" s="15" t="s">
        <v>7</v>
      </c>
      <c r="M19" s="19" t="s">
        <v>3</v>
      </c>
      <c r="N19" s="35"/>
      <c r="O19" s="25"/>
      <c r="P19" s="25"/>
      <c r="Q19" s="26"/>
      <c r="R19" s="25"/>
      <c r="S19" s="25"/>
      <c r="T19" s="25"/>
      <c r="U19" s="25"/>
      <c r="V19" s="27"/>
      <c r="W19" s="27"/>
      <c r="X19" s="27"/>
    </row>
    <row r="20" spans="1:17" ht="17.25" customHeight="1" thickTop="1">
      <c r="A20" s="20">
        <v>1</v>
      </c>
      <c r="B20" s="37"/>
      <c r="C20" s="38"/>
      <c r="D20" s="39"/>
      <c r="E20" s="40"/>
      <c r="F20" s="41"/>
      <c r="G20" s="56"/>
      <c r="H20" s="37"/>
      <c r="I20" s="42"/>
      <c r="J20" s="37"/>
      <c r="K20" s="42"/>
      <c r="L20" s="37"/>
      <c r="M20" s="42"/>
      <c r="N20" s="100" t="e">
        <f>F20*10+INDEX('名前'!$I$30:$I$37,MATCH($K$11,種別,0))</f>
        <v>#N/A</v>
      </c>
      <c r="O20">
        <f>IF(H20="","",INDEX('名前'!$T$4:$T$64,MATCH('申込一覧'!H20,'名前'!$S$4:$S$64,0)))</f>
      </c>
      <c r="P20">
        <f>IF(J20="","",INDEX('名前'!$T$4:$T$64,MATCH('申込一覧'!J20,'名前'!$S$4:$S$64,0)))</f>
      </c>
      <c r="Q20">
        <f>IF(L20="","",INDEX('名前'!$T$4:$T$64,MATCH('申込一覧'!L20,'名前'!$S$4:$S$64,0)))</f>
      </c>
    </row>
    <row r="21" spans="1:14" ht="17.25" customHeight="1">
      <c r="A21" s="21">
        <v>2</v>
      </c>
      <c r="B21" s="43"/>
      <c r="C21" s="44"/>
      <c r="D21" s="45"/>
      <c r="E21" s="46"/>
      <c r="F21" s="47"/>
      <c r="G21" s="56"/>
      <c r="H21" s="37"/>
      <c r="I21" s="48"/>
      <c r="J21" s="37"/>
      <c r="K21" s="48"/>
      <c r="L21" s="37"/>
      <c r="M21" s="48"/>
      <c r="N21" s="100" t="e">
        <f>F21*10+INDEX('名前'!$I$30:$I$37,MATCH($K$11,種別,0))</f>
        <v>#N/A</v>
      </c>
    </row>
    <row r="22" spans="1:14" ht="17.25" customHeight="1">
      <c r="A22" s="21">
        <v>3</v>
      </c>
      <c r="B22" s="43"/>
      <c r="C22" s="44"/>
      <c r="D22" s="45"/>
      <c r="E22" s="46"/>
      <c r="F22" s="47"/>
      <c r="G22" s="56"/>
      <c r="H22" s="37"/>
      <c r="I22" s="48"/>
      <c r="J22" s="37"/>
      <c r="K22" s="48"/>
      <c r="L22" s="37"/>
      <c r="M22" s="48"/>
      <c r="N22" s="100" t="e">
        <f>F22*10+INDEX('名前'!$I$30:$I$37,MATCH($K$11,種別,0))</f>
        <v>#N/A</v>
      </c>
    </row>
    <row r="23" spans="1:14" ht="17.25" customHeight="1">
      <c r="A23" s="21">
        <v>4</v>
      </c>
      <c r="B23" s="43"/>
      <c r="C23" s="44"/>
      <c r="D23" s="45"/>
      <c r="E23" s="46"/>
      <c r="F23" s="47"/>
      <c r="G23" s="56"/>
      <c r="H23" s="37"/>
      <c r="I23" s="48"/>
      <c r="J23" s="37"/>
      <c r="K23" s="48"/>
      <c r="L23" s="37"/>
      <c r="M23" s="48"/>
      <c r="N23" s="100" t="e">
        <f>F23*10+INDEX('名前'!$I$30:$I$37,MATCH($K$11,種別,0))</f>
        <v>#N/A</v>
      </c>
    </row>
    <row r="24" spans="1:14" ht="17.25" customHeight="1">
      <c r="A24" s="21">
        <v>5</v>
      </c>
      <c r="B24" s="43"/>
      <c r="C24" s="44"/>
      <c r="D24" s="45"/>
      <c r="E24" s="46"/>
      <c r="F24" s="47"/>
      <c r="G24" s="56"/>
      <c r="H24" s="37"/>
      <c r="I24" s="48"/>
      <c r="J24" s="37"/>
      <c r="K24" s="48"/>
      <c r="L24" s="37"/>
      <c r="M24" s="48"/>
      <c r="N24" s="100" t="e">
        <f>F24*10+INDEX('名前'!$I$30:$I$37,MATCH($K$11,種別,0))</f>
        <v>#N/A</v>
      </c>
    </row>
    <row r="25" spans="1:14" ht="17.25" customHeight="1">
      <c r="A25" s="21">
        <v>6</v>
      </c>
      <c r="B25" s="79"/>
      <c r="C25" s="80"/>
      <c r="D25" s="81"/>
      <c r="E25" s="82"/>
      <c r="F25" s="47"/>
      <c r="G25" s="56"/>
      <c r="H25" s="37"/>
      <c r="I25" s="48"/>
      <c r="J25" s="37"/>
      <c r="K25" s="48"/>
      <c r="L25" s="37"/>
      <c r="M25" s="48"/>
      <c r="N25" s="100" t="e">
        <f>F25*10+INDEX('名前'!$I$30:$I$37,MATCH($K$11,種別,0))</f>
        <v>#N/A</v>
      </c>
    </row>
    <row r="26" spans="1:14" ht="17.25" customHeight="1">
      <c r="A26" s="21">
        <v>7</v>
      </c>
      <c r="B26" s="43"/>
      <c r="C26" s="44"/>
      <c r="D26" s="45"/>
      <c r="E26" s="46"/>
      <c r="F26" s="47"/>
      <c r="G26" s="56"/>
      <c r="H26" s="37"/>
      <c r="I26" s="48"/>
      <c r="J26" s="37"/>
      <c r="K26" s="48"/>
      <c r="L26" s="37"/>
      <c r="M26" s="48"/>
      <c r="N26" s="100" t="e">
        <f>F26*10+INDEX('名前'!$I$30:$I$37,MATCH($K$11,種別,0))</f>
        <v>#N/A</v>
      </c>
    </row>
    <row r="27" spans="1:14" ht="17.25" customHeight="1">
      <c r="A27" s="21">
        <v>8</v>
      </c>
      <c r="B27" s="43"/>
      <c r="C27" s="44"/>
      <c r="D27" s="45"/>
      <c r="E27" s="46"/>
      <c r="F27" s="47"/>
      <c r="G27" s="56"/>
      <c r="H27" s="37"/>
      <c r="I27" s="48"/>
      <c r="J27" s="37"/>
      <c r="K27" s="48"/>
      <c r="L27" s="37"/>
      <c r="M27" s="48"/>
      <c r="N27" s="100" t="e">
        <f>F27*10+INDEX('名前'!$I$30:$I$37,MATCH($K$11,種別,0))</f>
        <v>#N/A</v>
      </c>
    </row>
    <row r="28" spans="1:14" ht="17.25" customHeight="1">
      <c r="A28" s="21">
        <v>9</v>
      </c>
      <c r="B28" s="83"/>
      <c r="C28" s="84"/>
      <c r="D28" s="85"/>
      <c r="E28" s="86"/>
      <c r="F28" s="47"/>
      <c r="G28" s="56"/>
      <c r="H28" s="37"/>
      <c r="I28" s="48"/>
      <c r="J28" s="37"/>
      <c r="K28" s="48"/>
      <c r="L28" s="37"/>
      <c r="M28" s="48"/>
      <c r="N28" s="100" t="e">
        <f>F28*10+INDEX('名前'!$I$30:$I$37,MATCH($K$11,種別,0))</f>
        <v>#N/A</v>
      </c>
    </row>
    <row r="29" spans="1:14" ht="17.25" customHeight="1">
      <c r="A29" s="21">
        <v>10</v>
      </c>
      <c r="B29" s="83"/>
      <c r="C29" s="84"/>
      <c r="D29" s="85"/>
      <c r="E29" s="86"/>
      <c r="F29" s="47"/>
      <c r="G29" s="56"/>
      <c r="H29" s="37"/>
      <c r="I29" s="48"/>
      <c r="J29" s="37"/>
      <c r="K29" s="48"/>
      <c r="L29" s="37"/>
      <c r="M29" s="48"/>
      <c r="N29" s="100" t="e">
        <f>F29*10+INDEX('名前'!$I$30:$I$37,MATCH($K$11,種別,0))</f>
        <v>#N/A</v>
      </c>
    </row>
    <row r="30" spans="1:14" ht="17.25" customHeight="1">
      <c r="A30" s="21">
        <v>11</v>
      </c>
      <c r="B30" s="83"/>
      <c r="C30" s="84"/>
      <c r="D30" s="85"/>
      <c r="E30" s="86"/>
      <c r="F30" s="47"/>
      <c r="G30" s="56"/>
      <c r="H30" s="37"/>
      <c r="I30" s="48"/>
      <c r="J30" s="37"/>
      <c r="K30" s="48"/>
      <c r="L30" s="37"/>
      <c r="M30" s="48"/>
      <c r="N30" s="100" t="e">
        <f>F30*10+INDEX('名前'!$I$30:$I$37,MATCH($K$11,種別,0))</f>
        <v>#N/A</v>
      </c>
    </row>
    <row r="31" spans="1:14" ht="17.25" customHeight="1">
      <c r="A31" s="21">
        <v>12</v>
      </c>
      <c r="B31" s="83"/>
      <c r="C31" s="84"/>
      <c r="D31" s="85"/>
      <c r="E31" s="86"/>
      <c r="F31" s="47"/>
      <c r="G31" s="56"/>
      <c r="H31" s="37"/>
      <c r="I31" s="48"/>
      <c r="J31" s="37"/>
      <c r="K31" s="48"/>
      <c r="L31" s="37"/>
      <c r="M31" s="48"/>
      <c r="N31" s="100" t="e">
        <f>F31*10+INDEX('名前'!$I$30:$I$37,MATCH($K$11,種別,0))</f>
        <v>#N/A</v>
      </c>
    </row>
    <row r="32" spans="1:14" ht="17.25" customHeight="1">
      <c r="A32" s="21">
        <v>13</v>
      </c>
      <c r="B32" s="87"/>
      <c r="C32" s="89"/>
      <c r="D32" s="85"/>
      <c r="E32" s="86"/>
      <c r="F32" s="47"/>
      <c r="G32" s="56"/>
      <c r="H32" s="37"/>
      <c r="I32" s="48"/>
      <c r="J32" s="37"/>
      <c r="K32" s="48"/>
      <c r="L32" s="37"/>
      <c r="M32" s="48"/>
      <c r="N32" s="100" t="e">
        <f>F32*10+INDEX('名前'!$I$30:$I$37,MATCH($K$11,種別,0))</f>
        <v>#N/A</v>
      </c>
    </row>
    <row r="33" spans="1:14" ht="17.25" customHeight="1">
      <c r="A33" s="21">
        <v>14</v>
      </c>
      <c r="B33" s="87"/>
      <c r="C33" s="89"/>
      <c r="D33" s="85"/>
      <c r="E33" s="86"/>
      <c r="F33" s="47"/>
      <c r="G33" s="56"/>
      <c r="H33" s="37"/>
      <c r="I33" s="48"/>
      <c r="J33" s="37"/>
      <c r="K33" s="48"/>
      <c r="L33" s="37"/>
      <c r="M33" s="48"/>
      <c r="N33" s="100" t="e">
        <f>F33*10+INDEX('名前'!$I$30:$I$37,MATCH($K$11,種別,0))</f>
        <v>#N/A</v>
      </c>
    </row>
    <row r="34" spans="1:14" ht="17.25" customHeight="1">
      <c r="A34" s="21">
        <v>15</v>
      </c>
      <c r="B34" s="43"/>
      <c r="C34" s="44"/>
      <c r="D34" s="88"/>
      <c r="E34" s="46"/>
      <c r="F34" s="47"/>
      <c r="G34" s="56"/>
      <c r="H34" s="37"/>
      <c r="I34" s="48"/>
      <c r="J34" s="37"/>
      <c r="K34" s="48"/>
      <c r="L34" s="37"/>
      <c r="M34" s="48"/>
      <c r="N34" s="100" t="e">
        <f>F34*10+INDEX('名前'!$I$30:$I$37,MATCH($K$11,種別,0))</f>
        <v>#N/A</v>
      </c>
    </row>
    <row r="35" spans="1:14" ht="17.25" customHeight="1">
      <c r="A35" s="21">
        <v>16</v>
      </c>
      <c r="B35" s="43"/>
      <c r="C35" s="44"/>
      <c r="D35" s="45"/>
      <c r="E35" s="46"/>
      <c r="F35" s="47"/>
      <c r="G35" s="56"/>
      <c r="H35" s="37"/>
      <c r="I35" s="48"/>
      <c r="J35" s="37"/>
      <c r="K35" s="48"/>
      <c r="L35" s="37"/>
      <c r="M35" s="48"/>
      <c r="N35" s="100" t="e">
        <f>F35*10+INDEX('名前'!$I$30:$I$37,MATCH($K$11,種別,0))</f>
        <v>#N/A</v>
      </c>
    </row>
    <row r="36" spans="1:14" ht="17.25" customHeight="1">
      <c r="A36" s="21">
        <v>17</v>
      </c>
      <c r="B36" s="43"/>
      <c r="C36" s="44"/>
      <c r="D36" s="45"/>
      <c r="E36" s="46"/>
      <c r="F36" s="47"/>
      <c r="G36" s="56"/>
      <c r="H36" s="37"/>
      <c r="I36" s="48"/>
      <c r="J36" s="37"/>
      <c r="K36" s="48"/>
      <c r="L36" s="37"/>
      <c r="M36" s="48"/>
      <c r="N36" s="100" t="e">
        <f>F36*10+INDEX('名前'!$I$30:$I$37,MATCH($K$11,種別,0))</f>
        <v>#N/A</v>
      </c>
    </row>
    <row r="37" spans="1:14" ht="17.25" customHeight="1">
      <c r="A37" s="21">
        <v>18</v>
      </c>
      <c r="B37" s="43"/>
      <c r="C37" s="44"/>
      <c r="D37" s="45"/>
      <c r="E37" s="46"/>
      <c r="F37" s="47"/>
      <c r="G37" s="56"/>
      <c r="H37" s="37"/>
      <c r="I37" s="48"/>
      <c r="J37" s="37"/>
      <c r="K37" s="48"/>
      <c r="L37" s="37"/>
      <c r="M37" s="48"/>
      <c r="N37" s="100" t="e">
        <f>F37*10+INDEX('名前'!$I$30:$I$37,MATCH($K$11,種別,0))</f>
        <v>#N/A</v>
      </c>
    </row>
    <row r="38" spans="1:14" ht="17.25" customHeight="1">
      <c r="A38" s="21">
        <v>19</v>
      </c>
      <c r="B38" s="43"/>
      <c r="C38" s="44"/>
      <c r="D38" s="45"/>
      <c r="E38" s="46"/>
      <c r="F38" s="47"/>
      <c r="G38" s="56"/>
      <c r="H38" s="37"/>
      <c r="I38" s="48"/>
      <c r="J38" s="37"/>
      <c r="K38" s="48"/>
      <c r="L38" s="37"/>
      <c r="M38" s="48"/>
      <c r="N38" s="100" t="e">
        <f>F38*10+INDEX('名前'!$I$30:$I$37,MATCH($K$11,種別,0))</f>
        <v>#N/A</v>
      </c>
    </row>
    <row r="39" spans="1:14" ht="17.25" customHeight="1">
      <c r="A39" s="21">
        <v>20</v>
      </c>
      <c r="B39" s="43"/>
      <c r="C39" s="44"/>
      <c r="D39" s="45"/>
      <c r="E39" s="46"/>
      <c r="F39" s="47"/>
      <c r="G39" s="56"/>
      <c r="H39" s="37"/>
      <c r="I39" s="48"/>
      <c r="J39" s="37"/>
      <c r="K39" s="48"/>
      <c r="L39" s="37"/>
      <c r="M39" s="48"/>
      <c r="N39" s="100" t="e">
        <f>F39*10+INDEX('名前'!$I$30:$I$37,MATCH($K$11,種別,0))</f>
        <v>#N/A</v>
      </c>
    </row>
    <row r="40" spans="1:14" ht="17.25" customHeight="1">
      <c r="A40" s="21">
        <v>21</v>
      </c>
      <c r="B40" s="43"/>
      <c r="C40" s="44"/>
      <c r="D40" s="45"/>
      <c r="E40" s="46"/>
      <c r="F40" s="47"/>
      <c r="G40" s="56"/>
      <c r="H40" s="37"/>
      <c r="I40" s="48"/>
      <c r="J40" s="37"/>
      <c r="K40" s="48"/>
      <c r="L40" s="37"/>
      <c r="M40" s="48"/>
      <c r="N40" s="100" t="e">
        <f>F40*10+INDEX('名前'!$I$30:$I$37,MATCH($K$11,種別,0))</f>
        <v>#N/A</v>
      </c>
    </row>
    <row r="41" spans="1:14" ht="17.25" customHeight="1">
      <c r="A41" s="21">
        <v>22</v>
      </c>
      <c r="B41" s="43"/>
      <c r="C41" s="44"/>
      <c r="D41" s="45"/>
      <c r="E41" s="46"/>
      <c r="F41" s="47"/>
      <c r="G41" s="56"/>
      <c r="H41" s="37"/>
      <c r="I41" s="48"/>
      <c r="J41" s="37"/>
      <c r="K41" s="48"/>
      <c r="L41" s="37"/>
      <c r="M41" s="48"/>
      <c r="N41" s="100" t="e">
        <f>F41*10+INDEX('名前'!$I$30:$I$37,MATCH($K$11,種別,0))</f>
        <v>#N/A</v>
      </c>
    </row>
    <row r="42" spans="1:14" ht="17.25" customHeight="1">
      <c r="A42" s="21">
        <v>23</v>
      </c>
      <c r="B42" s="43"/>
      <c r="C42" s="44"/>
      <c r="D42" s="45"/>
      <c r="E42" s="46"/>
      <c r="F42" s="47"/>
      <c r="G42" s="56"/>
      <c r="H42" s="37"/>
      <c r="I42" s="48"/>
      <c r="J42" s="37"/>
      <c r="K42" s="48"/>
      <c r="L42" s="37"/>
      <c r="M42" s="48"/>
      <c r="N42" s="100" t="e">
        <f>F42*10+INDEX('名前'!$I$30:$I$37,MATCH($K$11,種別,0))</f>
        <v>#N/A</v>
      </c>
    </row>
    <row r="43" spans="1:14" ht="17.25" customHeight="1">
      <c r="A43" s="21">
        <v>24</v>
      </c>
      <c r="B43" s="43"/>
      <c r="C43" s="44"/>
      <c r="D43" s="45"/>
      <c r="E43" s="46"/>
      <c r="F43" s="47"/>
      <c r="G43" s="56"/>
      <c r="H43" s="37"/>
      <c r="I43" s="48"/>
      <c r="J43" s="37"/>
      <c r="K43" s="48"/>
      <c r="L43" s="37"/>
      <c r="M43" s="48"/>
      <c r="N43" s="100" t="e">
        <f>F43*10+INDEX('名前'!$I$30:$I$37,MATCH($K$11,種別,0))</f>
        <v>#N/A</v>
      </c>
    </row>
    <row r="44" spans="1:14" ht="17.25" customHeight="1">
      <c r="A44" s="21">
        <v>25</v>
      </c>
      <c r="B44" s="43"/>
      <c r="C44" s="44"/>
      <c r="D44" s="45"/>
      <c r="E44" s="46"/>
      <c r="F44" s="47"/>
      <c r="G44" s="56"/>
      <c r="H44" s="37"/>
      <c r="I44" s="48"/>
      <c r="J44" s="37"/>
      <c r="K44" s="48"/>
      <c r="L44" s="37"/>
      <c r="M44" s="48"/>
      <c r="N44" s="100" t="e">
        <f>F44*10+INDEX('名前'!$I$30:$I$37,MATCH($K$11,種別,0))</f>
        <v>#N/A</v>
      </c>
    </row>
    <row r="45" spans="1:14" ht="17.25" customHeight="1">
      <c r="A45" s="21">
        <v>26</v>
      </c>
      <c r="B45" s="43"/>
      <c r="C45" s="44"/>
      <c r="D45" s="45"/>
      <c r="E45" s="46"/>
      <c r="F45" s="47"/>
      <c r="G45" s="56"/>
      <c r="H45" s="37"/>
      <c r="I45" s="48"/>
      <c r="J45" s="37"/>
      <c r="K45" s="48"/>
      <c r="L45" s="37"/>
      <c r="M45" s="48"/>
      <c r="N45" s="100" t="e">
        <f>F45*10+INDEX('名前'!$I$30:$I$37,MATCH($K$11,種別,0))</f>
        <v>#N/A</v>
      </c>
    </row>
    <row r="46" spans="1:14" ht="17.25" customHeight="1">
      <c r="A46" s="21">
        <v>27</v>
      </c>
      <c r="B46" s="43"/>
      <c r="C46" s="44"/>
      <c r="D46" s="45"/>
      <c r="E46" s="46"/>
      <c r="F46" s="47"/>
      <c r="G46" s="56"/>
      <c r="H46" s="37"/>
      <c r="I46" s="48"/>
      <c r="J46" s="37"/>
      <c r="K46" s="48"/>
      <c r="L46" s="37"/>
      <c r="M46" s="48"/>
      <c r="N46" s="100" t="e">
        <f>F46*10+INDEX('名前'!$I$30:$I$37,MATCH($K$11,種別,0))</f>
        <v>#N/A</v>
      </c>
    </row>
    <row r="47" spans="1:14" ht="17.25" customHeight="1">
      <c r="A47" s="21">
        <v>28</v>
      </c>
      <c r="B47" s="43"/>
      <c r="C47" s="44"/>
      <c r="D47" s="45"/>
      <c r="E47" s="46"/>
      <c r="F47" s="47"/>
      <c r="G47" s="56"/>
      <c r="H47" s="37"/>
      <c r="I47" s="48"/>
      <c r="J47" s="37"/>
      <c r="K47" s="48"/>
      <c r="L47" s="37"/>
      <c r="M47" s="48"/>
      <c r="N47" s="100" t="e">
        <f>F47*10+INDEX('名前'!$I$30:$I$37,MATCH($K$11,種別,0))</f>
        <v>#N/A</v>
      </c>
    </row>
    <row r="48" spans="1:14" ht="17.25" customHeight="1">
      <c r="A48" s="21">
        <v>29</v>
      </c>
      <c r="B48" s="43"/>
      <c r="C48" s="44"/>
      <c r="D48" s="45"/>
      <c r="E48" s="46"/>
      <c r="F48" s="47"/>
      <c r="G48" s="56"/>
      <c r="H48" s="37"/>
      <c r="I48" s="48"/>
      <c r="J48" s="37"/>
      <c r="K48" s="48"/>
      <c r="L48" s="37"/>
      <c r="M48" s="48"/>
      <c r="N48" s="100" t="e">
        <f>F48*10+INDEX('名前'!$I$30:$I$37,MATCH($K$11,種別,0))</f>
        <v>#N/A</v>
      </c>
    </row>
    <row r="49" spans="1:14" ht="17.25" customHeight="1">
      <c r="A49" s="21">
        <v>30</v>
      </c>
      <c r="B49" s="43"/>
      <c r="C49" s="44"/>
      <c r="D49" s="45"/>
      <c r="E49" s="46"/>
      <c r="F49" s="47"/>
      <c r="G49" s="56"/>
      <c r="H49" s="37"/>
      <c r="I49" s="48"/>
      <c r="J49" s="37"/>
      <c r="K49" s="48"/>
      <c r="L49" s="37"/>
      <c r="M49" s="48"/>
      <c r="N49" s="100" t="e">
        <f>F49*10+INDEX('名前'!$I$30:$I$37,MATCH($K$11,種別,0))</f>
        <v>#N/A</v>
      </c>
    </row>
    <row r="50" spans="1:14" ht="17.25" customHeight="1">
      <c r="A50" s="21">
        <v>31</v>
      </c>
      <c r="B50" s="43"/>
      <c r="C50" s="44"/>
      <c r="D50" s="45"/>
      <c r="E50" s="46"/>
      <c r="F50" s="47"/>
      <c r="G50" s="56"/>
      <c r="H50" s="37"/>
      <c r="I50" s="48"/>
      <c r="J50" s="37"/>
      <c r="K50" s="48"/>
      <c r="L50" s="37"/>
      <c r="M50" s="48"/>
      <c r="N50" s="100" t="e">
        <f>F50*10+INDEX('名前'!$I$30:$I$37,MATCH($K$11,種別,0))</f>
        <v>#N/A</v>
      </c>
    </row>
    <row r="51" spans="1:14" ht="17.25" customHeight="1">
      <c r="A51" s="21">
        <v>32</v>
      </c>
      <c r="B51" s="43"/>
      <c r="C51" s="44"/>
      <c r="D51" s="45"/>
      <c r="E51" s="46"/>
      <c r="F51" s="47"/>
      <c r="G51" s="56"/>
      <c r="H51" s="37"/>
      <c r="I51" s="48"/>
      <c r="J51" s="37"/>
      <c r="K51" s="48"/>
      <c r="L51" s="37"/>
      <c r="M51" s="48"/>
      <c r="N51" s="100" t="e">
        <f>F51*10+INDEX('名前'!$I$30:$I$37,MATCH($K$11,種別,0))</f>
        <v>#N/A</v>
      </c>
    </row>
    <row r="52" spans="1:14" ht="17.25" customHeight="1">
      <c r="A52" s="21">
        <v>33</v>
      </c>
      <c r="B52" s="43"/>
      <c r="C52" s="44"/>
      <c r="D52" s="45"/>
      <c r="E52" s="46"/>
      <c r="F52" s="47"/>
      <c r="G52" s="56"/>
      <c r="H52" s="37"/>
      <c r="I52" s="48"/>
      <c r="J52" s="37"/>
      <c r="K52" s="48"/>
      <c r="L52" s="37"/>
      <c r="M52" s="48"/>
      <c r="N52" s="100" t="e">
        <f>F52*10+INDEX('名前'!$I$30:$I$37,MATCH($K$11,種別,0))</f>
        <v>#N/A</v>
      </c>
    </row>
    <row r="53" spans="1:14" ht="17.25" customHeight="1">
      <c r="A53" s="21">
        <v>34</v>
      </c>
      <c r="B53" s="43"/>
      <c r="C53" s="44"/>
      <c r="D53" s="45"/>
      <c r="E53" s="46"/>
      <c r="F53" s="47"/>
      <c r="G53" s="56"/>
      <c r="H53" s="37"/>
      <c r="I53" s="48"/>
      <c r="J53" s="37"/>
      <c r="K53" s="48"/>
      <c r="L53" s="37"/>
      <c r="M53" s="48"/>
      <c r="N53" s="100" t="e">
        <f>F53*10+INDEX('名前'!$I$30:$I$37,MATCH($K$11,種別,0))</f>
        <v>#N/A</v>
      </c>
    </row>
    <row r="54" spans="1:14" ht="17.25" customHeight="1">
      <c r="A54" s="21">
        <v>35</v>
      </c>
      <c r="B54" s="43"/>
      <c r="C54" s="44"/>
      <c r="D54" s="45"/>
      <c r="E54" s="46"/>
      <c r="F54" s="47"/>
      <c r="G54" s="56"/>
      <c r="H54" s="37"/>
      <c r="I54" s="48"/>
      <c r="J54" s="37"/>
      <c r="K54" s="48"/>
      <c r="L54" s="37"/>
      <c r="M54" s="48"/>
      <c r="N54" s="100" t="e">
        <f>F54*10+INDEX('名前'!$I$30:$I$37,MATCH($K$11,種別,0))</f>
        <v>#N/A</v>
      </c>
    </row>
    <row r="55" spans="1:14" ht="17.25" customHeight="1">
      <c r="A55" s="21">
        <v>36</v>
      </c>
      <c r="B55" s="43"/>
      <c r="C55" s="44"/>
      <c r="D55" s="45"/>
      <c r="E55" s="46"/>
      <c r="F55" s="47"/>
      <c r="G55" s="56"/>
      <c r="H55" s="37"/>
      <c r="I55" s="48"/>
      <c r="J55" s="37"/>
      <c r="K55" s="48"/>
      <c r="L55" s="37"/>
      <c r="M55" s="48"/>
      <c r="N55" s="100" t="e">
        <f>F55*10+INDEX('名前'!$I$30:$I$37,MATCH($K$11,種別,0))</f>
        <v>#N/A</v>
      </c>
    </row>
    <row r="56" spans="1:14" ht="17.25" customHeight="1">
      <c r="A56" s="21">
        <v>37</v>
      </c>
      <c r="B56" s="43"/>
      <c r="C56" s="44"/>
      <c r="D56" s="45"/>
      <c r="E56" s="46"/>
      <c r="F56" s="47"/>
      <c r="G56" s="56"/>
      <c r="H56" s="37"/>
      <c r="I56" s="48"/>
      <c r="J56" s="37"/>
      <c r="K56" s="48"/>
      <c r="L56" s="37"/>
      <c r="M56" s="48"/>
      <c r="N56" s="100" t="e">
        <f>F56*10+INDEX('名前'!$I$30:$I$37,MATCH($K$11,種別,0))</f>
        <v>#N/A</v>
      </c>
    </row>
    <row r="57" spans="1:14" ht="17.25" customHeight="1">
      <c r="A57" s="21">
        <v>38</v>
      </c>
      <c r="B57" s="43"/>
      <c r="C57" s="44"/>
      <c r="D57" s="45"/>
      <c r="E57" s="46"/>
      <c r="F57" s="47"/>
      <c r="G57" s="56"/>
      <c r="H57" s="37"/>
      <c r="I57" s="48"/>
      <c r="J57" s="37"/>
      <c r="K57" s="48"/>
      <c r="L57" s="37"/>
      <c r="M57" s="48"/>
      <c r="N57" s="100" t="e">
        <f>F57*10+INDEX('名前'!$I$30:$I$37,MATCH($K$11,種別,0))</f>
        <v>#N/A</v>
      </c>
    </row>
    <row r="58" spans="1:14" ht="17.25" customHeight="1">
      <c r="A58" s="21">
        <v>39</v>
      </c>
      <c r="B58" s="43"/>
      <c r="C58" s="44"/>
      <c r="D58" s="45"/>
      <c r="E58" s="46"/>
      <c r="F58" s="47"/>
      <c r="G58" s="56"/>
      <c r="H58" s="37"/>
      <c r="I58" s="48"/>
      <c r="J58" s="37"/>
      <c r="K58" s="48"/>
      <c r="L58" s="37"/>
      <c r="M58" s="48"/>
      <c r="N58" s="100" t="e">
        <f>F58*10+INDEX('名前'!$I$30:$I$37,MATCH($K$11,種別,0))</f>
        <v>#N/A</v>
      </c>
    </row>
    <row r="59" spans="1:14" ht="17.25" customHeight="1">
      <c r="A59" s="21">
        <v>40</v>
      </c>
      <c r="B59" s="43"/>
      <c r="C59" s="44"/>
      <c r="D59" s="45"/>
      <c r="E59" s="46"/>
      <c r="F59" s="47"/>
      <c r="G59" s="56"/>
      <c r="H59" s="37"/>
      <c r="I59" s="48"/>
      <c r="J59" s="37"/>
      <c r="K59" s="48"/>
      <c r="L59" s="37"/>
      <c r="M59" s="48"/>
      <c r="N59" s="100" t="e">
        <f>F59*10+INDEX('名前'!$I$30:$I$37,MATCH($K$11,種別,0))</f>
        <v>#N/A</v>
      </c>
    </row>
    <row r="60" spans="1:14" ht="17.25" customHeight="1">
      <c r="A60" s="21">
        <v>41</v>
      </c>
      <c r="B60" s="43"/>
      <c r="C60" s="44"/>
      <c r="D60" s="45"/>
      <c r="E60" s="46"/>
      <c r="F60" s="47"/>
      <c r="G60" s="56"/>
      <c r="H60" s="37"/>
      <c r="I60" s="48"/>
      <c r="J60" s="37"/>
      <c r="K60" s="48"/>
      <c r="L60" s="37"/>
      <c r="M60" s="48"/>
      <c r="N60" s="100" t="e">
        <f>F60*10+INDEX('名前'!$I$30:$I$37,MATCH($K$11,種別,0))</f>
        <v>#N/A</v>
      </c>
    </row>
    <row r="61" spans="1:14" ht="17.25" customHeight="1">
      <c r="A61" s="21">
        <v>42</v>
      </c>
      <c r="B61" s="43"/>
      <c r="C61" s="44"/>
      <c r="D61" s="45"/>
      <c r="E61" s="46"/>
      <c r="F61" s="47"/>
      <c r="G61" s="56"/>
      <c r="H61" s="37"/>
      <c r="I61" s="48"/>
      <c r="J61" s="37"/>
      <c r="K61" s="48"/>
      <c r="L61" s="37"/>
      <c r="M61" s="48"/>
      <c r="N61" s="100" t="e">
        <f>F61*10+INDEX('名前'!$I$30:$I$37,MATCH($K$11,種別,0))</f>
        <v>#N/A</v>
      </c>
    </row>
    <row r="62" spans="1:14" ht="17.25" customHeight="1">
      <c r="A62" s="21">
        <v>43</v>
      </c>
      <c r="B62" s="43"/>
      <c r="C62" s="44"/>
      <c r="D62" s="45"/>
      <c r="E62" s="46"/>
      <c r="F62" s="47"/>
      <c r="G62" s="56"/>
      <c r="H62" s="37"/>
      <c r="I62" s="48"/>
      <c r="J62" s="37"/>
      <c r="K62" s="48"/>
      <c r="L62" s="37"/>
      <c r="M62" s="48"/>
      <c r="N62" s="100" t="e">
        <f>F62*10+INDEX('名前'!$I$30:$I$37,MATCH($K$11,種別,0))</f>
        <v>#N/A</v>
      </c>
    </row>
    <row r="63" spans="1:14" ht="17.25" customHeight="1">
      <c r="A63" s="21">
        <v>44</v>
      </c>
      <c r="B63" s="43"/>
      <c r="C63" s="44"/>
      <c r="D63" s="45"/>
      <c r="E63" s="46"/>
      <c r="F63" s="47"/>
      <c r="G63" s="56"/>
      <c r="H63" s="37"/>
      <c r="I63" s="48"/>
      <c r="J63" s="37"/>
      <c r="K63" s="48"/>
      <c r="L63" s="37"/>
      <c r="M63" s="48"/>
      <c r="N63" s="100" t="e">
        <f>F63*10+INDEX('名前'!$I$30:$I$37,MATCH($K$11,種別,0))</f>
        <v>#N/A</v>
      </c>
    </row>
    <row r="64" spans="1:14" ht="17.25" customHeight="1">
      <c r="A64" s="21">
        <v>45</v>
      </c>
      <c r="B64" s="43"/>
      <c r="C64" s="44"/>
      <c r="D64" s="45"/>
      <c r="E64" s="46"/>
      <c r="F64" s="47"/>
      <c r="G64" s="56"/>
      <c r="H64" s="37"/>
      <c r="I64" s="48"/>
      <c r="J64" s="37"/>
      <c r="K64" s="48"/>
      <c r="L64" s="37"/>
      <c r="M64" s="48"/>
      <c r="N64" s="100" t="e">
        <f>F64*10+INDEX('名前'!$I$30:$I$37,MATCH($K$11,種別,0))</f>
        <v>#N/A</v>
      </c>
    </row>
    <row r="65" spans="1:14" ht="17.25" customHeight="1">
      <c r="A65" s="21">
        <v>46</v>
      </c>
      <c r="B65" s="43"/>
      <c r="C65" s="44"/>
      <c r="D65" s="45"/>
      <c r="E65" s="46"/>
      <c r="F65" s="47"/>
      <c r="G65" s="56"/>
      <c r="H65" s="37"/>
      <c r="I65" s="48"/>
      <c r="J65" s="37"/>
      <c r="K65" s="48"/>
      <c r="L65" s="37"/>
      <c r="M65" s="48"/>
      <c r="N65" s="100" t="e">
        <f>F65*10+INDEX('名前'!$I$30:$I$37,MATCH($K$11,種別,0))</f>
        <v>#N/A</v>
      </c>
    </row>
    <row r="66" spans="1:14" ht="17.25" customHeight="1">
      <c r="A66" s="21">
        <v>47</v>
      </c>
      <c r="B66" s="43"/>
      <c r="C66" s="44"/>
      <c r="D66" s="45"/>
      <c r="E66" s="46"/>
      <c r="F66" s="47"/>
      <c r="G66" s="56"/>
      <c r="H66" s="37"/>
      <c r="I66" s="48"/>
      <c r="J66" s="37"/>
      <c r="K66" s="48"/>
      <c r="L66" s="37"/>
      <c r="M66" s="48"/>
      <c r="N66" s="100" t="e">
        <f>F66*10+INDEX('名前'!$I$30:$I$37,MATCH($K$11,種別,0))</f>
        <v>#N/A</v>
      </c>
    </row>
    <row r="67" spans="1:14" ht="17.25" customHeight="1">
      <c r="A67" s="21">
        <v>48</v>
      </c>
      <c r="B67" s="43"/>
      <c r="C67" s="44"/>
      <c r="D67" s="45"/>
      <c r="E67" s="46"/>
      <c r="F67" s="47"/>
      <c r="G67" s="56"/>
      <c r="H67" s="37"/>
      <c r="I67" s="48"/>
      <c r="J67" s="37"/>
      <c r="K67" s="48"/>
      <c r="L67" s="37"/>
      <c r="M67" s="48"/>
      <c r="N67" s="100" t="e">
        <f>F67*10+INDEX('名前'!$I$30:$I$37,MATCH($K$11,種別,0))</f>
        <v>#N/A</v>
      </c>
    </row>
    <row r="68" spans="1:14" ht="17.25" customHeight="1">
      <c r="A68" s="21">
        <v>49</v>
      </c>
      <c r="B68" s="43"/>
      <c r="C68" s="44"/>
      <c r="D68" s="45"/>
      <c r="E68" s="46"/>
      <c r="F68" s="47"/>
      <c r="G68" s="56"/>
      <c r="H68" s="37"/>
      <c r="I68" s="48"/>
      <c r="J68" s="37"/>
      <c r="K68" s="48"/>
      <c r="L68" s="37"/>
      <c r="M68" s="48"/>
      <c r="N68" s="100" t="e">
        <f>F68*10+INDEX('名前'!$I$30:$I$37,MATCH($K$11,種別,0))</f>
        <v>#N/A</v>
      </c>
    </row>
    <row r="69" spans="1:14" ht="17.25" customHeight="1">
      <c r="A69" s="21">
        <v>50</v>
      </c>
      <c r="B69" s="43"/>
      <c r="C69" s="44"/>
      <c r="D69" s="45"/>
      <c r="E69" s="46"/>
      <c r="F69" s="47"/>
      <c r="G69" s="56"/>
      <c r="H69" s="37"/>
      <c r="I69" s="48"/>
      <c r="J69" s="37"/>
      <c r="K69" s="48"/>
      <c r="L69" s="37"/>
      <c r="M69" s="48"/>
      <c r="N69" s="100" t="e">
        <f>F69*10+INDEX('名前'!$I$30:$I$37,MATCH($K$11,種別,0))</f>
        <v>#N/A</v>
      </c>
    </row>
    <row r="70" spans="1:14" ht="17.25" customHeight="1">
      <c r="A70" s="21">
        <v>51</v>
      </c>
      <c r="B70" s="43"/>
      <c r="C70" s="44"/>
      <c r="D70" s="45"/>
      <c r="E70" s="46"/>
      <c r="F70" s="47"/>
      <c r="G70" s="56"/>
      <c r="H70" s="37"/>
      <c r="I70" s="48"/>
      <c r="J70" s="37"/>
      <c r="K70" s="48"/>
      <c r="L70" s="37"/>
      <c r="M70" s="48"/>
      <c r="N70" s="100" t="e">
        <f>F70*10+INDEX('名前'!$I$30:$I$37,MATCH($K$11,種別,0))</f>
        <v>#N/A</v>
      </c>
    </row>
    <row r="71" spans="1:14" ht="17.25" customHeight="1">
      <c r="A71" s="21">
        <v>52</v>
      </c>
      <c r="B71" s="43"/>
      <c r="C71" s="44"/>
      <c r="D71" s="45"/>
      <c r="E71" s="46"/>
      <c r="F71" s="47"/>
      <c r="G71" s="56"/>
      <c r="H71" s="37"/>
      <c r="I71" s="48"/>
      <c r="J71" s="37"/>
      <c r="K71" s="48"/>
      <c r="L71" s="37"/>
      <c r="M71" s="48"/>
      <c r="N71" s="100" t="e">
        <f>F71*10+INDEX('名前'!$I$30:$I$37,MATCH($K$11,種別,0))</f>
        <v>#N/A</v>
      </c>
    </row>
    <row r="72" spans="1:14" ht="17.25" customHeight="1">
      <c r="A72" s="21">
        <v>53</v>
      </c>
      <c r="B72" s="43"/>
      <c r="C72" s="44"/>
      <c r="D72" s="45"/>
      <c r="E72" s="46"/>
      <c r="F72" s="47"/>
      <c r="G72" s="56"/>
      <c r="H72" s="37"/>
      <c r="I72" s="48"/>
      <c r="J72" s="37"/>
      <c r="K72" s="48"/>
      <c r="L72" s="37"/>
      <c r="M72" s="48"/>
      <c r="N72" s="100" t="e">
        <f>F72*10+INDEX('名前'!$I$30:$I$37,MATCH($K$11,種別,0))</f>
        <v>#N/A</v>
      </c>
    </row>
    <row r="73" spans="1:14" ht="17.25" customHeight="1">
      <c r="A73" s="21">
        <v>54</v>
      </c>
      <c r="B73" s="43"/>
      <c r="C73" s="44"/>
      <c r="D73" s="45"/>
      <c r="E73" s="46"/>
      <c r="F73" s="47"/>
      <c r="G73" s="56"/>
      <c r="H73" s="37"/>
      <c r="I73" s="48"/>
      <c r="J73" s="37"/>
      <c r="K73" s="48"/>
      <c r="L73" s="37"/>
      <c r="M73" s="48"/>
      <c r="N73" s="100" t="e">
        <f>F73*10+INDEX('名前'!$I$30:$I$37,MATCH($K$11,種別,0))</f>
        <v>#N/A</v>
      </c>
    </row>
    <row r="74" spans="1:14" ht="17.25" customHeight="1">
      <c r="A74" s="21">
        <v>55</v>
      </c>
      <c r="B74" s="43"/>
      <c r="C74" s="44"/>
      <c r="D74" s="45"/>
      <c r="E74" s="46"/>
      <c r="F74" s="47"/>
      <c r="G74" s="56"/>
      <c r="H74" s="37"/>
      <c r="I74" s="48"/>
      <c r="J74" s="37"/>
      <c r="K74" s="48"/>
      <c r="L74" s="37"/>
      <c r="M74" s="48"/>
      <c r="N74" s="100" t="e">
        <f>F74*10+INDEX('名前'!$I$30:$I$37,MATCH($K$11,種別,0))</f>
        <v>#N/A</v>
      </c>
    </row>
    <row r="75" spans="1:14" ht="17.25" customHeight="1">
      <c r="A75" s="21">
        <v>56</v>
      </c>
      <c r="B75" s="43"/>
      <c r="C75" s="44"/>
      <c r="D75" s="45"/>
      <c r="E75" s="46"/>
      <c r="F75" s="47"/>
      <c r="G75" s="56"/>
      <c r="H75" s="37"/>
      <c r="I75" s="48"/>
      <c r="J75" s="37"/>
      <c r="K75" s="48"/>
      <c r="L75" s="37"/>
      <c r="M75" s="48"/>
      <c r="N75" s="100" t="e">
        <f>F75*10+INDEX('名前'!$I$30:$I$37,MATCH($K$11,種別,0))</f>
        <v>#N/A</v>
      </c>
    </row>
    <row r="76" spans="1:14" ht="17.25" customHeight="1">
      <c r="A76" s="21">
        <v>57</v>
      </c>
      <c r="B76" s="43"/>
      <c r="C76" s="44"/>
      <c r="D76" s="45"/>
      <c r="E76" s="46"/>
      <c r="F76" s="47"/>
      <c r="G76" s="56"/>
      <c r="H76" s="37"/>
      <c r="I76" s="48"/>
      <c r="J76" s="37"/>
      <c r="K76" s="48"/>
      <c r="L76" s="37"/>
      <c r="M76" s="48"/>
      <c r="N76" s="100" t="e">
        <f>F76*10+INDEX('名前'!$I$30:$I$37,MATCH($K$11,種別,0))</f>
        <v>#N/A</v>
      </c>
    </row>
    <row r="77" spans="1:14" ht="17.25" customHeight="1">
      <c r="A77" s="21">
        <v>58</v>
      </c>
      <c r="B77" s="43"/>
      <c r="C77" s="44"/>
      <c r="D77" s="45"/>
      <c r="E77" s="46"/>
      <c r="F77" s="47"/>
      <c r="G77" s="56"/>
      <c r="H77" s="37"/>
      <c r="I77" s="48"/>
      <c r="J77" s="37"/>
      <c r="K77" s="48"/>
      <c r="L77" s="37"/>
      <c r="M77" s="48"/>
      <c r="N77" s="100" t="e">
        <f>F77*10+INDEX('名前'!$I$30:$I$37,MATCH($K$11,種別,0))</f>
        <v>#N/A</v>
      </c>
    </row>
    <row r="78" spans="1:14" ht="17.25" customHeight="1">
      <c r="A78" s="21">
        <v>59</v>
      </c>
      <c r="B78" s="43"/>
      <c r="C78" s="44"/>
      <c r="D78" s="45"/>
      <c r="E78" s="46"/>
      <c r="F78" s="47"/>
      <c r="G78" s="56"/>
      <c r="H78" s="37"/>
      <c r="I78" s="48"/>
      <c r="J78" s="37"/>
      <c r="K78" s="48"/>
      <c r="L78" s="37"/>
      <c r="M78" s="48"/>
      <c r="N78" s="100" t="e">
        <f>F78*10+INDEX('名前'!$I$30:$I$37,MATCH($K$11,種別,0))</f>
        <v>#N/A</v>
      </c>
    </row>
    <row r="79" spans="1:14" ht="17.25" customHeight="1">
      <c r="A79" s="21">
        <v>60</v>
      </c>
      <c r="B79" s="43"/>
      <c r="C79" s="44"/>
      <c r="D79" s="45"/>
      <c r="E79" s="46"/>
      <c r="F79" s="47"/>
      <c r="G79" s="56"/>
      <c r="H79" s="37"/>
      <c r="I79" s="48"/>
      <c r="J79" s="37"/>
      <c r="K79" s="48"/>
      <c r="L79" s="37"/>
      <c r="M79" s="48"/>
      <c r="N79" s="100" t="e">
        <f>F79*10+INDEX('名前'!$I$30:$I$37,MATCH($K$11,種別,0))</f>
        <v>#N/A</v>
      </c>
    </row>
    <row r="80" spans="1:14" ht="17.25" customHeight="1">
      <c r="A80" s="21">
        <v>61</v>
      </c>
      <c r="B80" s="43"/>
      <c r="C80" s="44"/>
      <c r="D80" s="45"/>
      <c r="E80" s="46"/>
      <c r="F80" s="47"/>
      <c r="G80" s="56"/>
      <c r="H80" s="37"/>
      <c r="I80" s="48"/>
      <c r="J80" s="37"/>
      <c r="K80" s="48"/>
      <c r="L80" s="37"/>
      <c r="M80" s="48"/>
      <c r="N80" s="100" t="e">
        <f>F80*10+INDEX('名前'!$I$30:$I$37,MATCH($K$11,種別,0))</f>
        <v>#N/A</v>
      </c>
    </row>
    <row r="81" spans="1:14" ht="17.25" customHeight="1">
      <c r="A81" s="21">
        <v>62</v>
      </c>
      <c r="B81" s="43"/>
      <c r="C81" s="44"/>
      <c r="D81" s="45"/>
      <c r="E81" s="46"/>
      <c r="F81" s="47"/>
      <c r="G81" s="56"/>
      <c r="H81" s="37"/>
      <c r="I81" s="48"/>
      <c r="J81" s="37"/>
      <c r="K81" s="48"/>
      <c r="L81" s="37"/>
      <c r="M81" s="48"/>
      <c r="N81" s="100" t="e">
        <f>F81*10+INDEX('名前'!$I$30:$I$37,MATCH($K$11,種別,0))</f>
        <v>#N/A</v>
      </c>
    </row>
    <row r="82" spans="1:14" ht="17.25" customHeight="1">
      <c r="A82" s="21">
        <v>63</v>
      </c>
      <c r="B82" s="43"/>
      <c r="C82" s="44"/>
      <c r="D82" s="45"/>
      <c r="E82" s="46"/>
      <c r="F82" s="47"/>
      <c r="G82" s="56"/>
      <c r="H82" s="37"/>
      <c r="I82" s="48"/>
      <c r="J82" s="37"/>
      <c r="K82" s="48"/>
      <c r="L82" s="37"/>
      <c r="M82" s="48"/>
      <c r="N82" s="100" t="e">
        <f>F82*10+INDEX('名前'!$I$30:$I$37,MATCH($K$11,種別,0))</f>
        <v>#N/A</v>
      </c>
    </row>
    <row r="83" spans="1:14" ht="17.25" customHeight="1">
      <c r="A83" s="21">
        <v>64</v>
      </c>
      <c r="B83" s="43"/>
      <c r="C83" s="44"/>
      <c r="D83" s="45"/>
      <c r="E83" s="46"/>
      <c r="F83" s="47"/>
      <c r="G83" s="56"/>
      <c r="H83" s="37"/>
      <c r="I83" s="48"/>
      <c r="J83" s="37"/>
      <c r="K83" s="48"/>
      <c r="L83" s="37"/>
      <c r="M83" s="48"/>
      <c r="N83" s="100" t="e">
        <f>F83*10+INDEX('名前'!$I$30:$I$37,MATCH($K$11,種別,0))</f>
        <v>#N/A</v>
      </c>
    </row>
    <row r="84" spans="1:14" ht="17.25" customHeight="1">
      <c r="A84" s="21">
        <v>65</v>
      </c>
      <c r="B84" s="43"/>
      <c r="C84" s="44"/>
      <c r="D84" s="45"/>
      <c r="E84" s="46"/>
      <c r="F84" s="47"/>
      <c r="G84" s="56"/>
      <c r="H84" s="37"/>
      <c r="I84" s="48"/>
      <c r="J84" s="37"/>
      <c r="K84" s="48"/>
      <c r="L84" s="37"/>
      <c r="M84" s="48"/>
      <c r="N84" s="100" t="e">
        <f>F84*10+INDEX('名前'!$I$30:$I$37,MATCH($K$11,種別,0))</f>
        <v>#N/A</v>
      </c>
    </row>
    <row r="85" spans="1:14" ht="17.25" customHeight="1">
      <c r="A85" s="21">
        <v>66</v>
      </c>
      <c r="B85" s="43"/>
      <c r="C85" s="44"/>
      <c r="D85" s="45"/>
      <c r="E85" s="46"/>
      <c r="F85" s="47"/>
      <c r="G85" s="56"/>
      <c r="H85" s="37"/>
      <c r="I85" s="48"/>
      <c r="J85" s="37"/>
      <c r="K85" s="48"/>
      <c r="L85" s="37"/>
      <c r="M85" s="48"/>
      <c r="N85" s="100" t="e">
        <f>F85*10+INDEX('名前'!$I$30:$I$37,MATCH($K$11,種別,0))</f>
        <v>#N/A</v>
      </c>
    </row>
    <row r="86" spans="1:14" ht="17.25" customHeight="1">
      <c r="A86" s="21">
        <v>67</v>
      </c>
      <c r="B86" s="43"/>
      <c r="C86" s="44"/>
      <c r="D86" s="45"/>
      <c r="E86" s="46"/>
      <c r="F86" s="47"/>
      <c r="G86" s="56"/>
      <c r="H86" s="37"/>
      <c r="I86" s="48"/>
      <c r="J86" s="37"/>
      <c r="K86" s="48"/>
      <c r="L86" s="37"/>
      <c r="M86" s="48"/>
      <c r="N86" s="100" t="e">
        <f>F86*10+INDEX('名前'!$I$30:$I$37,MATCH($K$11,種別,0))</f>
        <v>#N/A</v>
      </c>
    </row>
    <row r="87" spans="1:14" ht="17.25" customHeight="1">
      <c r="A87" s="21">
        <v>68</v>
      </c>
      <c r="B87" s="43"/>
      <c r="C87" s="44"/>
      <c r="D87" s="45"/>
      <c r="E87" s="46"/>
      <c r="F87" s="47"/>
      <c r="G87" s="56"/>
      <c r="H87" s="37"/>
      <c r="I87" s="48"/>
      <c r="J87" s="37"/>
      <c r="K87" s="48"/>
      <c r="L87" s="37"/>
      <c r="M87" s="48"/>
      <c r="N87" s="100" t="e">
        <f>F87*10+INDEX('名前'!$I$30:$I$37,MATCH($K$11,種別,0))</f>
        <v>#N/A</v>
      </c>
    </row>
    <row r="88" spans="1:14" ht="17.25" customHeight="1">
      <c r="A88" s="21">
        <v>69</v>
      </c>
      <c r="B88" s="43"/>
      <c r="C88" s="44"/>
      <c r="D88" s="45"/>
      <c r="E88" s="46"/>
      <c r="F88" s="47"/>
      <c r="G88" s="56"/>
      <c r="H88" s="37"/>
      <c r="I88" s="48"/>
      <c r="J88" s="37"/>
      <c r="K88" s="48"/>
      <c r="L88" s="37"/>
      <c r="M88" s="48"/>
      <c r="N88" s="100" t="e">
        <f>F88*10+INDEX('名前'!$I$30:$I$37,MATCH($K$11,種別,0))</f>
        <v>#N/A</v>
      </c>
    </row>
    <row r="89" spans="1:14" ht="17.25" customHeight="1">
      <c r="A89" s="21">
        <v>70</v>
      </c>
      <c r="B89" s="43"/>
      <c r="C89" s="44"/>
      <c r="D89" s="45"/>
      <c r="E89" s="46"/>
      <c r="F89" s="47"/>
      <c r="G89" s="56"/>
      <c r="H89" s="37"/>
      <c r="I89" s="48"/>
      <c r="J89" s="37"/>
      <c r="K89" s="48"/>
      <c r="L89" s="37"/>
      <c r="M89" s="48"/>
      <c r="N89" s="100" t="e">
        <f>F89*10+INDEX('名前'!$I$30:$I$37,MATCH($K$11,種別,0))</f>
        <v>#N/A</v>
      </c>
    </row>
    <row r="90" spans="1:14" ht="17.25" customHeight="1">
      <c r="A90" s="21">
        <v>71</v>
      </c>
      <c r="B90" s="43"/>
      <c r="C90" s="44"/>
      <c r="D90" s="45"/>
      <c r="E90" s="46"/>
      <c r="F90" s="47"/>
      <c r="G90" s="56"/>
      <c r="H90" s="37"/>
      <c r="I90" s="48"/>
      <c r="J90" s="37"/>
      <c r="K90" s="48"/>
      <c r="L90" s="37"/>
      <c r="M90" s="48"/>
      <c r="N90" s="100" t="e">
        <f>F90*10+INDEX('名前'!$I$30:$I$37,MATCH($K$11,種別,0))</f>
        <v>#N/A</v>
      </c>
    </row>
    <row r="91" spans="1:14" ht="17.25" customHeight="1">
      <c r="A91" s="21">
        <v>72</v>
      </c>
      <c r="B91" s="43"/>
      <c r="C91" s="44"/>
      <c r="D91" s="45"/>
      <c r="E91" s="46"/>
      <c r="F91" s="47"/>
      <c r="G91" s="56"/>
      <c r="H91" s="37"/>
      <c r="I91" s="48"/>
      <c r="J91" s="37"/>
      <c r="K91" s="48"/>
      <c r="L91" s="37"/>
      <c r="M91" s="48"/>
      <c r="N91" s="100" t="e">
        <f>F91*10+INDEX('名前'!$I$30:$I$37,MATCH($K$11,種別,0))</f>
        <v>#N/A</v>
      </c>
    </row>
    <row r="92" spans="1:14" ht="17.25" customHeight="1">
      <c r="A92" s="21">
        <v>73</v>
      </c>
      <c r="B92" s="43"/>
      <c r="C92" s="44"/>
      <c r="D92" s="45"/>
      <c r="E92" s="46"/>
      <c r="F92" s="47"/>
      <c r="G92" s="56"/>
      <c r="H92" s="37"/>
      <c r="I92" s="48"/>
      <c r="J92" s="37"/>
      <c r="K92" s="48"/>
      <c r="L92" s="37"/>
      <c r="M92" s="48"/>
      <c r="N92" s="100" t="e">
        <f>F92*10+INDEX('名前'!$I$30:$I$37,MATCH($K$11,種別,0))</f>
        <v>#N/A</v>
      </c>
    </row>
    <row r="93" spans="1:14" ht="17.25" customHeight="1">
      <c r="A93" s="21">
        <v>74</v>
      </c>
      <c r="B93" s="43"/>
      <c r="C93" s="44"/>
      <c r="D93" s="45"/>
      <c r="E93" s="46"/>
      <c r="F93" s="47"/>
      <c r="G93" s="56"/>
      <c r="H93" s="37"/>
      <c r="I93" s="48"/>
      <c r="J93" s="37"/>
      <c r="K93" s="48"/>
      <c r="L93" s="37"/>
      <c r="M93" s="48"/>
      <c r="N93" s="100" t="e">
        <f>F93*10+INDEX('名前'!$I$30:$I$37,MATCH($K$11,種別,0))</f>
        <v>#N/A</v>
      </c>
    </row>
    <row r="94" spans="1:14" ht="17.25" customHeight="1">
      <c r="A94" s="21">
        <v>75</v>
      </c>
      <c r="B94" s="43"/>
      <c r="C94" s="44"/>
      <c r="D94" s="45"/>
      <c r="E94" s="46"/>
      <c r="F94" s="47"/>
      <c r="G94" s="56"/>
      <c r="H94" s="37"/>
      <c r="I94" s="48"/>
      <c r="J94" s="37"/>
      <c r="K94" s="48"/>
      <c r="L94" s="37"/>
      <c r="M94" s="48"/>
      <c r="N94" s="100" t="e">
        <f>F94*10+INDEX('名前'!$I$30:$I$37,MATCH($K$11,種別,0))</f>
        <v>#N/A</v>
      </c>
    </row>
    <row r="95" spans="1:14" ht="17.25" customHeight="1">
      <c r="A95" s="21">
        <v>76</v>
      </c>
      <c r="B95" s="43"/>
      <c r="C95" s="44"/>
      <c r="D95" s="45"/>
      <c r="E95" s="46"/>
      <c r="F95" s="47"/>
      <c r="G95" s="56"/>
      <c r="H95" s="37"/>
      <c r="I95" s="48"/>
      <c r="J95" s="37"/>
      <c r="K95" s="48"/>
      <c r="L95" s="37"/>
      <c r="M95" s="48"/>
      <c r="N95" s="100" t="e">
        <f>F95*10+INDEX('名前'!$I$30:$I$37,MATCH($K$11,種別,0))</f>
        <v>#N/A</v>
      </c>
    </row>
    <row r="96" spans="1:14" ht="17.25" customHeight="1">
      <c r="A96" s="21">
        <v>77</v>
      </c>
      <c r="B96" s="43"/>
      <c r="C96" s="44"/>
      <c r="D96" s="45"/>
      <c r="E96" s="46"/>
      <c r="F96" s="47"/>
      <c r="G96" s="56"/>
      <c r="H96" s="37"/>
      <c r="I96" s="48"/>
      <c r="J96" s="37"/>
      <c r="K96" s="48"/>
      <c r="L96" s="37"/>
      <c r="M96" s="48"/>
      <c r="N96" s="100" t="e">
        <f>F96*10+INDEX('名前'!$I$30:$I$37,MATCH($K$11,種別,0))</f>
        <v>#N/A</v>
      </c>
    </row>
    <row r="97" spans="1:14" ht="17.25" customHeight="1">
      <c r="A97" s="21">
        <v>78</v>
      </c>
      <c r="B97" s="43"/>
      <c r="C97" s="44"/>
      <c r="D97" s="45"/>
      <c r="E97" s="46"/>
      <c r="F97" s="47"/>
      <c r="G97" s="56"/>
      <c r="H97" s="37"/>
      <c r="I97" s="48"/>
      <c r="J97" s="37"/>
      <c r="K97" s="48"/>
      <c r="L97" s="37"/>
      <c r="M97" s="48"/>
      <c r="N97" s="100" t="e">
        <f>F97*10+INDEX('名前'!$I$30:$I$37,MATCH($K$11,種別,0))</f>
        <v>#N/A</v>
      </c>
    </row>
    <row r="98" spans="1:14" ht="17.25" customHeight="1">
      <c r="A98" s="21">
        <v>79</v>
      </c>
      <c r="B98" s="43"/>
      <c r="C98" s="44"/>
      <c r="D98" s="45"/>
      <c r="E98" s="46"/>
      <c r="F98" s="47"/>
      <c r="G98" s="56"/>
      <c r="H98" s="37"/>
      <c r="I98" s="48"/>
      <c r="J98" s="37"/>
      <c r="K98" s="48"/>
      <c r="L98" s="37"/>
      <c r="M98" s="48"/>
      <c r="N98" s="100" t="e">
        <f>F98*10+INDEX('名前'!$I$30:$I$37,MATCH($K$11,種別,0))</f>
        <v>#N/A</v>
      </c>
    </row>
    <row r="99" spans="1:14" ht="17.25" customHeight="1">
      <c r="A99" s="21">
        <v>80</v>
      </c>
      <c r="B99" s="43"/>
      <c r="C99" s="44"/>
      <c r="D99" s="45"/>
      <c r="E99" s="46"/>
      <c r="F99" s="47"/>
      <c r="G99" s="56"/>
      <c r="H99" s="37"/>
      <c r="I99" s="48"/>
      <c r="J99" s="37"/>
      <c r="K99" s="48"/>
      <c r="L99" s="37"/>
      <c r="M99" s="48"/>
      <c r="N99" s="100" t="e">
        <f>F99*10+INDEX('名前'!$I$30:$I$37,MATCH($K$11,種別,0))</f>
        <v>#N/A</v>
      </c>
    </row>
  </sheetData>
  <sheetProtection sheet="1"/>
  <mergeCells count="30">
    <mergeCell ref="K11:L11"/>
    <mergeCell ref="D11:E11"/>
    <mergeCell ref="F11:I11"/>
    <mergeCell ref="C9:E9"/>
    <mergeCell ref="F9:H9"/>
    <mergeCell ref="I9:M9"/>
    <mergeCell ref="C8:H8"/>
    <mergeCell ref="I8:J8"/>
    <mergeCell ref="A1:M1"/>
    <mergeCell ref="A5:L5"/>
    <mergeCell ref="A6:L6"/>
    <mergeCell ref="K8:M8"/>
    <mergeCell ref="A8:B8"/>
    <mergeCell ref="K3:M3"/>
    <mergeCell ref="I13:J13"/>
    <mergeCell ref="I14:J14"/>
    <mergeCell ref="D14:F14"/>
    <mergeCell ref="D15:F15"/>
    <mergeCell ref="I15:J15"/>
    <mergeCell ref="A9:B9"/>
    <mergeCell ref="I16:J16"/>
    <mergeCell ref="I17:J17"/>
    <mergeCell ref="D17:F17"/>
    <mergeCell ref="G17:H17"/>
    <mergeCell ref="D16:F16"/>
    <mergeCell ref="D13:F13"/>
    <mergeCell ref="G13:H13"/>
    <mergeCell ref="G16:H16"/>
    <mergeCell ref="G15:H15"/>
    <mergeCell ref="G14:H14"/>
  </mergeCells>
  <dataValidations count="16">
    <dataValidation type="custom" allowBlank="1" showErrorMessage="1" errorTitle="お願い!" error="半角カタカナで入力し，姓と名の間は半角スペースで一文字空けてください｡" imeMode="halfKatakana" sqref="D20:D24 D26:D27 D34:D99">
      <formula1>AND(LEN(D20)=LENB(D20),LEN(D20)-LEN(SUBSTITUTE(D20," ",""))=1)</formula1>
    </dataValidation>
    <dataValidation type="list" allowBlank="1" showInputMessage="1" showErrorMessage="1" sqref="F21:F99">
      <formula1>性別</formula1>
    </dataValidation>
    <dataValidation type="list" allowBlank="1" showInputMessage="1" showErrorMessage="1" errorTitle="性別" error="男=1&#10;女=2   を入力してください。" sqref="F20">
      <formula1>性別</formula1>
    </dataValidation>
    <dataValidation allowBlank="1" showInputMessage="1" showErrorMessage="1" imeMode="disabled" sqref="E20:E24 E26:E27 E34:E99"/>
    <dataValidation allowBlank="1" showInputMessage="1" showErrorMessage="1" promptTitle="種目選択" prompt="必ずリストの中から選択してください。" sqref="H19 L19 J19"/>
    <dataValidation allowBlank="1" showInputMessage="1" showErrorMessage="1" promptTitle="最近の最高記録" prompt="必ず記入してください。&#10;番組編成で必要になります。&#10;また【m】や【分】【秒】は省いて数字のみを記入してください。&#10;　800m　→　20397　　　　やり投　→　5572&#10;【分】や【秒】や【秒以下】は2桁で記入してください。" sqref="I19 M19:N19 K19"/>
    <dataValidation type="list" showInputMessage="1" showErrorMessage="1" errorTitle="都道府県" error="リストから選択してください。" sqref="C11">
      <formula1>都道府県名</formula1>
    </dataValidation>
    <dataValidation allowBlank="1" showInputMessage="1" showErrorMessage="1" promptTitle="略称" prompt="プログラムに載る所属名です。&#10;高校は　【○○高】　　中学は　【○○中】&#10;を記入してください。" sqref="F11:I11"/>
    <dataValidation type="list" allowBlank="1" showInputMessage="1" showErrorMessage="1" sqref="K11:L11">
      <formula1>種別</formula1>
    </dataValidation>
    <dataValidation allowBlank="1" showInputMessage="1" showErrorMessage="1" promptTitle="学年" prompt="学年を入力。&#10;一般選手は未入力。" sqref="E19"/>
    <dataValidation allowBlank="1" showInputMessage="1" showErrorMessage="1" promptTitle="ﾌﾘｶﾞﾅ" prompt="必ず半角ｶﾀｶﾅで入力。&#10;姓と名の間は半角スペース。" sqref="D19"/>
    <dataValidation allowBlank="1" showInputMessage="1" showErrorMessage="1" promptTitle="氏名" prompt="全角漢字で入力。&#10;姓と名の間は全角スペース。" sqref="C19"/>
    <dataValidation type="list" allowBlank="1" showInputMessage="1" showErrorMessage="1" errorTitle="性別" error="男=1&#10;女=2   を入力してください。" sqref="G20:G99">
      <formula1>県名_個人</formula1>
    </dataValidation>
    <dataValidation type="list" allowBlank="1" showInputMessage="1" showErrorMessage="1" sqref="H20:H99">
      <formula1>IF(N20=11,男子,IF(N20=12,中学男子,IF(N20=13,小学男子,IF(N20=21,女子,IF(N20=22,中学女子,IF(N20=23,小学女子,""))))))</formula1>
    </dataValidation>
    <dataValidation type="list" allowBlank="1" showInputMessage="1" showErrorMessage="1" sqref="J20:J99">
      <formula1>IF(N20=11,男子,IF(N20=12,中学男子,IF(N20=13,小学男子,IF(N20=21,女子,IF(N20=22,中学女子,IF(N20=23,小学女子,""))))))</formula1>
    </dataValidation>
    <dataValidation type="list" allowBlank="1" showInputMessage="1" showErrorMessage="1" sqref="L20:L99">
      <formula1>IF(N20=11,男子,IF(N20=12,中学男子,IF(N20=13,小学男子,IF(N20=21,女子,IF(N20=22,中学女子,IF(N20=23,小学女子,""))))))</formula1>
    </dataValidation>
  </dataValidations>
  <printOptions horizontalCentered="1"/>
  <pageMargins left="0" right="0" top="0.7874015748031497" bottom="0.7874015748031497" header="0.31496062992125984" footer="0.31496062992125984"/>
  <pageSetup blackAndWhite="1" fitToHeight="2" fitToWidth="1" horizontalDpi="600" verticalDpi="600" orientation="portrait" paperSize="9" scale="91" r:id="rId2"/>
  <headerFooter>
    <oddFooter>&amp;C&amp;HH26ｶｰﾆﾊﾞﾙ&amp;A&amp;RPage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P29"/>
  <sheetViews>
    <sheetView view="pageBreakPreview" zoomScaleSheetLayoutView="100" zoomScalePageLayoutView="0" workbookViewId="0" topLeftCell="A1">
      <selection activeCell="C3" sqref="C3"/>
    </sheetView>
  </sheetViews>
  <sheetFormatPr defaultColWidth="9.140625" defaultRowHeight="15"/>
  <cols>
    <col min="1" max="1" width="12.421875" style="103" customWidth="1"/>
    <col min="2" max="2" width="6.7109375" style="103" bestFit="1" customWidth="1"/>
    <col min="3" max="3" width="9.7109375" style="103" bestFit="1" customWidth="1"/>
    <col min="4" max="9" width="10.140625" style="101" customWidth="1"/>
    <col min="10" max="10" width="0.9921875" style="101" customWidth="1"/>
    <col min="11" max="16" width="9.00390625" style="101" hidden="1" customWidth="1"/>
    <col min="17" max="18" width="9.00390625" style="101" customWidth="1"/>
    <col min="19" max="16384" width="9.00390625" style="101" customWidth="1"/>
  </cols>
  <sheetData>
    <row r="1" spans="1:9" s="29" customFormat="1" ht="24">
      <c r="A1" s="163" t="s">
        <v>335</v>
      </c>
      <c r="B1" s="163"/>
      <c r="C1" s="78" t="s">
        <v>219</v>
      </c>
      <c r="D1" s="78"/>
      <c r="E1" s="78"/>
      <c r="F1" s="78"/>
      <c r="G1" s="78"/>
      <c r="H1" s="78"/>
      <c r="I1" s="78"/>
    </row>
    <row r="2" spans="1:3" ht="13.5">
      <c r="A2" s="101"/>
      <c r="B2" s="101"/>
      <c r="C2" s="101"/>
    </row>
    <row r="3" spans="1:9" ht="27" customHeight="1">
      <c r="A3" s="101" t="e">
        <f>INDEX('名前'!$I$30:$I$37,MATCH('申込一覧'!K11,種別,0))</f>
        <v>#N/A</v>
      </c>
      <c r="B3" s="101"/>
      <c r="C3" s="101"/>
      <c r="G3" s="159">
        <f>IF('申込一覧'!F11="","",'申込一覧'!F11)</f>
      </c>
      <c r="H3" s="160"/>
      <c r="I3" s="161"/>
    </row>
    <row r="4" spans="1:9" ht="13.5">
      <c r="A4" s="102"/>
      <c r="B4" s="102"/>
      <c r="C4" s="102"/>
      <c r="D4" s="102"/>
      <c r="E4" s="102"/>
      <c r="F4" s="102"/>
      <c r="G4" s="102"/>
      <c r="H4" s="102"/>
      <c r="I4" s="102"/>
    </row>
    <row r="5" spans="1:9" ht="17.25" customHeight="1">
      <c r="A5" s="162" t="s">
        <v>330</v>
      </c>
      <c r="B5" s="162"/>
      <c r="C5" s="162"/>
      <c r="D5" s="162"/>
      <c r="E5" s="162"/>
      <c r="F5" s="162"/>
      <c r="G5" s="162"/>
      <c r="H5" s="162"/>
      <c r="I5" s="162"/>
    </row>
    <row r="6" spans="1:9" ht="17.25" customHeight="1">
      <c r="A6" s="162" t="s">
        <v>331</v>
      </c>
      <c r="B6" s="162"/>
      <c r="C6" s="162"/>
      <c r="D6" s="162"/>
      <c r="E6" s="162"/>
      <c r="F6" s="162"/>
      <c r="G6" s="162"/>
      <c r="H6" s="162"/>
      <c r="I6" s="162"/>
    </row>
    <row r="7" spans="1:9" ht="17.25" customHeight="1">
      <c r="A7" s="162" t="s">
        <v>332</v>
      </c>
      <c r="B7" s="162"/>
      <c r="C7" s="162"/>
      <c r="D7" s="162"/>
      <c r="E7" s="162"/>
      <c r="F7" s="162"/>
      <c r="G7" s="162"/>
      <c r="H7" s="162"/>
      <c r="I7" s="162"/>
    </row>
    <row r="8" spans="1:9" ht="17.25" customHeight="1">
      <c r="A8" s="162" t="s">
        <v>333</v>
      </c>
      <c r="B8" s="162"/>
      <c r="C8" s="162"/>
      <c r="D8" s="162"/>
      <c r="E8" s="162"/>
      <c r="F8" s="162"/>
      <c r="G8" s="162"/>
      <c r="H8" s="162"/>
      <c r="I8" s="162"/>
    </row>
    <row r="9" ht="13.5">
      <c r="A9" s="102" t="s">
        <v>334</v>
      </c>
    </row>
    <row r="11" spans="1:9" ht="18.75" customHeight="1" thickBot="1">
      <c r="A11" s="104" t="s">
        <v>103</v>
      </c>
      <c r="B11" s="104" t="s">
        <v>112</v>
      </c>
      <c r="C11" s="105" t="s">
        <v>3</v>
      </c>
      <c r="D11" s="106" t="s">
        <v>106</v>
      </c>
      <c r="E11" s="107" t="s">
        <v>107</v>
      </c>
      <c r="F11" s="107" t="s">
        <v>108</v>
      </c>
      <c r="G11" s="107" t="s">
        <v>109</v>
      </c>
      <c r="H11" s="107" t="s">
        <v>110</v>
      </c>
      <c r="I11" s="108" t="s">
        <v>111</v>
      </c>
    </row>
    <row r="12" spans="1:9" ht="15" customHeight="1" thickTop="1">
      <c r="A12" s="164"/>
      <c r="B12" s="164"/>
      <c r="C12" s="164"/>
      <c r="D12" s="116"/>
      <c r="E12" s="117"/>
      <c r="F12" s="117"/>
      <c r="G12" s="117"/>
      <c r="H12" s="117"/>
      <c r="I12" s="118"/>
    </row>
    <row r="13" spans="1:16" ht="15" customHeight="1">
      <c r="A13" s="165"/>
      <c r="B13" s="165"/>
      <c r="C13" s="165"/>
      <c r="D13" s="110"/>
      <c r="E13" s="111"/>
      <c r="F13" s="111"/>
      <c r="G13" s="111"/>
      <c r="H13" s="111"/>
      <c r="I13" s="112"/>
      <c r="K13" s="109">
        <f aca="true" t="shared" si="0" ref="K13:P28">IF(D13="","",IF(D12=1,10000+D13,IF(D12=2,20000+D13,"")))</f>
      </c>
      <c r="L13" s="109">
        <f t="shared" si="0"/>
      </c>
      <c r="M13" s="109">
        <f t="shared" si="0"/>
      </c>
      <c r="N13" s="109">
        <f t="shared" si="0"/>
      </c>
      <c r="O13" s="109">
        <f t="shared" si="0"/>
      </c>
      <c r="P13" s="109">
        <f t="shared" si="0"/>
      </c>
    </row>
    <row r="14" spans="1:16" ht="15" customHeight="1">
      <c r="A14" s="166"/>
      <c r="B14" s="166"/>
      <c r="C14" s="166"/>
      <c r="D14" s="119"/>
      <c r="E14" s="120"/>
      <c r="F14" s="120"/>
      <c r="G14" s="120"/>
      <c r="H14" s="120"/>
      <c r="I14" s="121"/>
      <c r="K14" s="109">
        <f t="shared" si="0"/>
      </c>
      <c r="L14" s="109">
        <f t="shared" si="0"/>
      </c>
      <c r="M14" s="109">
        <f t="shared" si="0"/>
      </c>
      <c r="N14" s="109">
        <f t="shared" si="0"/>
      </c>
      <c r="O14" s="109">
        <f t="shared" si="0"/>
      </c>
      <c r="P14" s="109">
        <f t="shared" si="0"/>
      </c>
    </row>
    <row r="15" spans="1:16" ht="15" customHeight="1">
      <c r="A15" s="166"/>
      <c r="B15" s="166"/>
      <c r="C15" s="166"/>
      <c r="D15" s="113"/>
      <c r="E15" s="114"/>
      <c r="F15" s="114"/>
      <c r="G15" s="114"/>
      <c r="H15" s="114"/>
      <c r="I15" s="115"/>
      <c r="K15" s="109">
        <f t="shared" si="0"/>
      </c>
      <c r="L15" s="109">
        <f t="shared" si="0"/>
      </c>
      <c r="M15" s="109">
        <f t="shared" si="0"/>
      </c>
      <c r="N15" s="109">
        <f t="shared" si="0"/>
      </c>
      <c r="O15" s="109">
        <f t="shared" si="0"/>
      </c>
      <c r="P15" s="109">
        <f t="shared" si="0"/>
      </c>
    </row>
    <row r="16" spans="1:16" ht="15" customHeight="1">
      <c r="A16" s="166"/>
      <c r="B16" s="167"/>
      <c r="C16" s="167"/>
      <c r="D16" s="122"/>
      <c r="E16" s="123"/>
      <c r="F16" s="123"/>
      <c r="G16" s="123"/>
      <c r="H16" s="123"/>
      <c r="I16" s="124"/>
      <c r="K16" s="109">
        <f t="shared" si="0"/>
      </c>
      <c r="L16" s="109">
        <f t="shared" si="0"/>
      </c>
      <c r="M16" s="109">
        <f t="shared" si="0"/>
      </c>
      <c r="N16" s="109">
        <f t="shared" si="0"/>
      </c>
      <c r="O16" s="109">
        <f t="shared" si="0"/>
      </c>
      <c r="P16" s="109">
        <f t="shared" si="0"/>
      </c>
    </row>
    <row r="17" spans="1:16" ht="15" customHeight="1">
      <c r="A17" s="166"/>
      <c r="B17" s="165"/>
      <c r="C17" s="165"/>
      <c r="D17" s="110"/>
      <c r="E17" s="111"/>
      <c r="F17" s="111"/>
      <c r="G17" s="111"/>
      <c r="H17" s="111"/>
      <c r="I17" s="112"/>
      <c r="K17" s="109">
        <f t="shared" si="0"/>
      </c>
      <c r="L17" s="109">
        <f t="shared" si="0"/>
      </c>
      <c r="M17" s="109">
        <f t="shared" si="0"/>
      </c>
      <c r="N17" s="109">
        <f t="shared" si="0"/>
      </c>
      <c r="O17" s="109">
        <f t="shared" si="0"/>
      </c>
      <c r="P17" s="109">
        <f t="shared" si="0"/>
      </c>
    </row>
    <row r="18" spans="1:16" ht="15" customHeight="1">
      <c r="A18" s="166"/>
      <c r="B18" s="166"/>
      <c r="C18" s="166"/>
      <c r="D18" s="119"/>
      <c r="E18" s="120"/>
      <c r="F18" s="120"/>
      <c r="G18" s="120"/>
      <c r="H18" s="120"/>
      <c r="I18" s="121"/>
      <c r="K18" s="109">
        <f t="shared" si="0"/>
      </c>
      <c r="L18" s="109">
        <f t="shared" si="0"/>
      </c>
      <c r="M18" s="109">
        <f t="shared" si="0"/>
      </c>
      <c r="N18" s="109">
        <f t="shared" si="0"/>
      </c>
      <c r="O18" s="109">
        <f t="shared" si="0"/>
      </c>
      <c r="P18" s="109">
        <f t="shared" si="0"/>
      </c>
    </row>
    <row r="19" spans="1:16" ht="15" customHeight="1">
      <c r="A19" s="166"/>
      <c r="B19" s="166"/>
      <c r="C19" s="166"/>
      <c r="D19" s="113"/>
      <c r="E19" s="114"/>
      <c r="F19" s="114"/>
      <c r="G19" s="114"/>
      <c r="H19" s="114"/>
      <c r="I19" s="115"/>
      <c r="K19" s="109">
        <f t="shared" si="0"/>
      </c>
      <c r="L19" s="109">
        <f t="shared" si="0"/>
      </c>
      <c r="M19" s="109">
        <f t="shared" si="0"/>
      </c>
      <c r="N19" s="109">
        <f t="shared" si="0"/>
      </c>
      <c r="O19" s="109">
        <f t="shared" si="0"/>
      </c>
      <c r="P19" s="109">
        <f t="shared" si="0"/>
      </c>
    </row>
    <row r="20" spans="1:16" ht="15" customHeight="1">
      <c r="A20" s="166"/>
      <c r="B20" s="167"/>
      <c r="C20" s="167"/>
      <c r="D20" s="122"/>
      <c r="E20" s="123"/>
      <c r="F20" s="123"/>
      <c r="G20" s="123"/>
      <c r="H20" s="123"/>
      <c r="I20" s="124"/>
      <c r="K20" s="109">
        <f t="shared" si="0"/>
      </c>
      <c r="L20" s="109">
        <f t="shared" si="0"/>
      </c>
      <c r="M20" s="109">
        <f t="shared" si="0"/>
      </c>
      <c r="N20" s="109">
        <f t="shared" si="0"/>
      </c>
      <c r="O20" s="109">
        <f t="shared" si="0"/>
      </c>
      <c r="P20" s="109">
        <f t="shared" si="0"/>
      </c>
    </row>
    <row r="21" spans="1:16" ht="15" customHeight="1">
      <c r="A21" s="166"/>
      <c r="B21" s="165"/>
      <c r="C21" s="165"/>
      <c r="D21" s="110"/>
      <c r="E21" s="111"/>
      <c r="F21" s="111"/>
      <c r="G21" s="111"/>
      <c r="H21" s="111"/>
      <c r="I21" s="112"/>
      <c r="K21" s="109">
        <f t="shared" si="0"/>
      </c>
      <c r="L21" s="109">
        <f t="shared" si="0"/>
      </c>
      <c r="M21" s="109">
        <f t="shared" si="0"/>
      </c>
      <c r="N21" s="109">
        <f t="shared" si="0"/>
      </c>
      <c r="O21" s="109">
        <f t="shared" si="0"/>
      </c>
      <c r="P21" s="109">
        <f t="shared" si="0"/>
      </c>
    </row>
    <row r="22" spans="1:16" ht="15" customHeight="1">
      <c r="A22" s="166"/>
      <c r="B22" s="166"/>
      <c r="C22" s="166"/>
      <c r="D22" s="119"/>
      <c r="E22" s="120"/>
      <c r="F22" s="120"/>
      <c r="G22" s="120"/>
      <c r="H22" s="120"/>
      <c r="I22" s="121"/>
      <c r="K22" s="109">
        <f t="shared" si="0"/>
      </c>
      <c r="L22" s="109">
        <f t="shared" si="0"/>
      </c>
      <c r="M22" s="109">
        <f t="shared" si="0"/>
      </c>
      <c r="N22" s="109">
        <f t="shared" si="0"/>
      </c>
      <c r="O22" s="109">
        <f t="shared" si="0"/>
      </c>
      <c r="P22" s="109">
        <f t="shared" si="0"/>
      </c>
    </row>
    <row r="23" spans="1:16" ht="15" customHeight="1">
      <c r="A23" s="166"/>
      <c r="B23" s="166"/>
      <c r="C23" s="166"/>
      <c r="D23" s="113"/>
      <c r="E23" s="114"/>
      <c r="F23" s="114"/>
      <c r="G23" s="114"/>
      <c r="H23" s="114"/>
      <c r="I23" s="115"/>
      <c r="K23" s="109">
        <f t="shared" si="0"/>
      </c>
      <c r="L23" s="109">
        <f t="shared" si="0"/>
      </c>
      <c r="M23" s="109">
        <f t="shared" si="0"/>
      </c>
      <c r="N23" s="109">
        <f t="shared" si="0"/>
      </c>
      <c r="O23" s="109">
        <f t="shared" si="0"/>
      </c>
      <c r="P23" s="109">
        <f t="shared" si="0"/>
      </c>
    </row>
    <row r="24" spans="1:16" ht="15" customHeight="1">
      <c r="A24" s="166"/>
      <c r="B24" s="167"/>
      <c r="C24" s="167"/>
      <c r="D24" s="122"/>
      <c r="E24" s="123"/>
      <c r="F24" s="123"/>
      <c r="G24" s="123"/>
      <c r="H24" s="123"/>
      <c r="I24" s="124"/>
      <c r="K24" s="109">
        <f t="shared" si="0"/>
      </c>
      <c r="L24" s="109">
        <f t="shared" si="0"/>
      </c>
      <c r="M24" s="109">
        <f t="shared" si="0"/>
      </c>
      <c r="N24" s="109">
        <f t="shared" si="0"/>
      </c>
      <c r="O24" s="109">
        <f t="shared" si="0"/>
      </c>
      <c r="P24" s="109">
        <f t="shared" si="0"/>
      </c>
    </row>
    <row r="25" spans="1:16" ht="15" customHeight="1">
      <c r="A25" s="166"/>
      <c r="B25" s="165"/>
      <c r="C25" s="165"/>
      <c r="D25" s="110"/>
      <c r="E25" s="111"/>
      <c r="F25" s="111"/>
      <c r="G25" s="111"/>
      <c r="H25" s="111"/>
      <c r="I25" s="112"/>
      <c r="K25" s="109">
        <f t="shared" si="0"/>
      </c>
      <c r="L25" s="109">
        <f t="shared" si="0"/>
      </c>
      <c r="M25" s="109">
        <f t="shared" si="0"/>
      </c>
      <c r="N25" s="109">
        <f t="shared" si="0"/>
      </c>
      <c r="O25" s="109">
        <f t="shared" si="0"/>
      </c>
      <c r="P25" s="109">
        <f t="shared" si="0"/>
      </c>
    </row>
    <row r="26" spans="1:16" ht="15" customHeight="1">
      <c r="A26" s="166"/>
      <c r="B26" s="166"/>
      <c r="C26" s="166"/>
      <c r="D26" s="119"/>
      <c r="E26" s="120"/>
      <c r="F26" s="120"/>
      <c r="G26" s="120"/>
      <c r="H26" s="120"/>
      <c r="I26" s="121"/>
      <c r="K26" s="109">
        <f t="shared" si="0"/>
      </c>
      <c r="L26" s="109">
        <f t="shared" si="0"/>
      </c>
      <c r="M26" s="109">
        <f t="shared" si="0"/>
      </c>
      <c r="N26" s="109">
        <f t="shared" si="0"/>
      </c>
      <c r="O26" s="109">
        <f t="shared" si="0"/>
      </c>
      <c r="P26" s="109">
        <f t="shared" si="0"/>
      </c>
    </row>
    <row r="27" spans="1:16" ht="15" customHeight="1">
      <c r="A27" s="166"/>
      <c r="B27" s="166"/>
      <c r="C27" s="166"/>
      <c r="D27" s="113"/>
      <c r="E27" s="114"/>
      <c r="F27" s="114"/>
      <c r="G27" s="114"/>
      <c r="H27" s="114"/>
      <c r="I27" s="115"/>
      <c r="K27" s="109">
        <f t="shared" si="0"/>
      </c>
      <c r="L27" s="109">
        <f t="shared" si="0"/>
      </c>
      <c r="M27" s="109">
        <f t="shared" si="0"/>
      </c>
      <c r="N27" s="109">
        <f t="shared" si="0"/>
      </c>
      <c r="O27" s="109">
        <f t="shared" si="0"/>
      </c>
      <c r="P27" s="109">
        <f t="shared" si="0"/>
      </c>
    </row>
    <row r="28" spans="1:16" ht="15" customHeight="1">
      <c r="A28" s="166"/>
      <c r="B28" s="166"/>
      <c r="C28" s="166"/>
      <c r="D28" s="122"/>
      <c r="E28" s="123"/>
      <c r="F28" s="123"/>
      <c r="G28" s="123"/>
      <c r="H28" s="123"/>
      <c r="I28" s="124"/>
      <c r="K28" s="109">
        <f t="shared" si="0"/>
      </c>
      <c r="L28" s="109">
        <f t="shared" si="0"/>
      </c>
      <c r="M28" s="109">
        <f t="shared" si="0"/>
      </c>
      <c r="N28" s="109">
        <f t="shared" si="0"/>
      </c>
      <c r="O28" s="109">
        <f t="shared" si="0"/>
      </c>
      <c r="P28" s="109">
        <f t="shared" si="0"/>
      </c>
    </row>
    <row r="29" spans="1:16" ht="15" customHeight="1">
      <c r="A29" s="166"/>
      <c r="B29" s="166"/>
      <c r="C29" s="166"/>
      <c r="D29" s="110"/>
      <c r="E29" s="111"/>
      <c r="F29" s="111"/>
      <c r="G29" s="111"/>
      <c r="H29" s="111"/>
      <c r="I29" s="112"/>
      <c r="K29" s="109">
        <f aca="true" t="shared" si="1" ref="K29:P29">IF(D29="","",IF(D28=1,10000+D29,IF(D28=2,20000+D29,"")))</f>
      </c>
      <c r="L29" s="109">
        <f t="shared" si="1"/>
      </c>
      <c r="M29" s="109">
        <f t="shared" si="1"/>
      </c>
      <c r="N29" s="109">
        <f t="shared" si="1"/>
      </c>
      <c r="O29" s="109">
        <f t="shared" si="1"/>
      </c>
      <c r="P29" s="109">
        <f t="shared" si="1"/>
      </c>
    </row>
  </sheetData>
  <sheetProtection/>
  <mergeCells count="33">
    <mergeCell ref="A28:A29"/>
    <mergeCell ref="B28:B29"/>
    <mergeCell ref="C28:C29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G3:I3"/>
    <mergeCell ref="A5:I5"/>
    <mergeCell ref="A6:I6"/>
    <mergeCell ref="A7:I7"/>
    <mergeCell ref="A8:I8"/>
    <mergeCell ref="A1:B1"/>
  </mergeCells>
  <dataValidations count="10">
    <dataValidation type="list" showDropDown="1" showInputMessage="1" showErrorMessage="1" errorTitle="リレーメンバー" error="申込一覧に入力されているナンバーを入力して下さい。" sqref="D13:I13 D15:I15 D17:I17 D19:I19 D21:I21 D23:I23 D25:I25 D27:I27 D29:I29">
      <formula1>ﾅﾝﾊﾞｰ</formula1>
    </dataValidation>
    <dataValidation type="list" allowBlank="1" showInputMessage="1" showErrorMessage="1" sqref="D12:I12 D14:I14 D16:I16 D18:I18 D20:I20 D22:I22 D24:I24 D26:I26 D28:I28">
      <formula1>性別</formula1>
    </dataValidation>
    <dataValidation type="list" allowBlank="1" showInputMessage="1" showErrorMessage="1" sqref="A12:A13 A16:A17">
      <formula1>IF(A65535=1,一般リレー,IF(A65535=2,中学リレー,IF(A65535=3,小学リレー,"")))</formula1>
    </dataValidation>
    <dataValidation type="list" allowBlank="1" showInputMessage="1" showErrorMessage="1" sqref="A14:A15">
      <formula1>IF(A3=1,一般リレー,IF(A3=2,中学リレー,IF(A3=3,小学リレー,"")))</formula1>
    </dataValidation>
    <dataValidation type="list" allowBlank="1" showInputMessage="1" showErrorMessage="1" sqref="A18:A19">
      <formula1>IF(A3=1,一般リレー,IF(A3=2,中学リレー,IF(A3=3,小学リレー,"")))</formula1>
    </dataValidation>
    <dataValidation type="list" allowBlank="1" showInputMessage="1" showErrorMessage="1" sqref="A20:A21">
      <formula1>IF(A3=1,一般リレー,IF(A3=2,中学リレー,IF(A3=3,小学リレー,"")))</formula1>
    </dataValidation>
    <dataValidation type="list" allowBlank="1" showInputMessage="1" showErrorMessage="1" sqref="A22:A23">
      <formula1>IF(A3=1,一般リレー,IF(A3=2,中学リレー,IF(A3=3,小学リレー,"")))</formula1>
    </dataValidation>
    <dataValidation type="list" allowBlank="1" showInputMessage="1" showErrorMessage="1" sqref="A24:A25">
      <formula1>IF(A3=1,一般リレー,IF(A3=2,中学リレー,IF(A3=3,小学リレー,"")))</formula1>
    </dataValidation>
    <dataValidation type="list" allowBlank="1" showInputMessage="1" showErrorMessage="1" sqref="A26:A27">
      <formula1>IF(A3=1,一般リレー,IF(A3=2,中学リレー,IF(A3=3,小学リレー,"")))</formula1>
    </dataValidation>
    <dataValidation type="list" allowBlank="1" showInputMessage="1" showErrorMessage="1" sqref="A28:A29">
      <formula1>IF(A3=1,一般リレー,IF(A3=2,中学リレー,IF(A3=3,小学リレー,"")))</formula1>
    </dataValidation>
  </dataValidations>
  <printOptions/>
  <pageMargins left="0.7" right="0.7" top="0.75" bottom="0.75" header="0.3" footer="0.3"/>
  <pageSetup horizontalDpi="600" verticalDpi="600" orientation="portrait" paperSize="9" scale="98" r:id="rId2"/>
  <colBreaks count="1" manualBreakCount="1">
    <brk id="10" max="65535" man="1"/>
  </col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N2"/>
  <sheetViews>
    <sheetView zoomScalePageLayoutView="0" workbookViewId="0" topLeftCell="A1">
      <selection activeCell="R18" sqref="R18"/>
    </sheetView>
  </sheetViews>
  <sheetFormatPr defaultColWidth="9.140625" defaultRowHeight="15"/>
  <cols>
    <col min="1" max="1" width="10.421875" style="0" bestFit="1" customWidth="1"/>
    <col min="2" max="2" width="12.7109375" style="0" bestFit="1" customWidth="1"/>
    <col min="3" max="3" width="8.140625" style="0" bestFit="1" customWidth="1"/>
    <col min="4" max="4" width="3.7109375" style="0" bestFit="1" customWidth="1"/>
    <col min="5" max="5" width="6.421875" style="0" bestFit="1" customWidth="1"/>
    <col min="7" max="7" width="3.57421875" style="0" bestFit="1" customWidth="1"/>
    <col min="8" max="8" width="4.00390625" style="0" bestFit="1" customWidth="1"/>
    <col min="9" max="9" width="5.421875" style="0" bestFit="1" customWidth="1"/>
    <col min="10" max="12" width="14.57421875" style="0" bestFit="1" customWidth="1"/>
  </cols>
  <sheetData>
    <row r="1" spans="1:14" s="28" customFormat="1" ht="13.5">
      <c r="A1" s="28" t="s">
        <v>131</v>
      </c>
      <c r="B1" s="28" t="s">
        <v>132</v>
      </c>
      <c r="C1" s="28" t="s">
        <v>133</v>
      </c>
      <c r="D1" s="28" t="s">
        <v>134</v>
      </c>
      <c r="E1" s="29" t="s">
        <v>135</v>
      </c>
      <c r="F1" s="28" t="s">
        <v>136</v>
      </c>
      <c r="G1" s="28" t="s">
        <v>137</v>
      </c>
      <c r="H1" s="28" t="s">
        <v>138</v>
      </c>
      <c r="I1" s="28" t="s">
        <v>139</v>
      </c>
      <c r="J1" s="30" t="s">
        <v>140</v>
      </c>
      <c r="K1" s="30" t="s">
        <v>141</v>
      </c>
      <c r="L1" s="30" t="s">
        <v>142</v>
      </c>
      <c r="M1" s="31"/>
      <c r="N1" s="31"/>
    </row>
    <row r="2" spans="1:13" ht="13.5">
      <c r="A2">
        <f>IF('申込一覧'!B20="","",'申込一覧'!F20*10000+'申込一覧'!B20&amp;RIGHTB(INDEX('名前'!$V$5:$V$52,MATCH('申込一覧'!G20,'名前'!$W$5:$W$52,0)),2)&amp;IF('申込一覧'!$N$11="一","11",IF('申込一覧'!$N$11="高","33",IF('申込一覧'!$N$11="中","55","77"))))</f>
      </c>
      <c r="B2">
        <f>IF('申込一覧'!C20="","",'申込一覧'!C20&amp;IF('申込一覧'!E20="","","("&amp;'申込一覧'!E20&amp;")"))</f>
      </c>
      <c r="C2">
        <f>IF('申込一覧'!D20="","",'申込一覧'!D20)</f>
      </c>
      <c r="D2">
        <f>IF('申込一覧'!F20="","",'申込一覧'!F20)</f>
      </c>
      <c r="E2">
        <f>IF('申込一覧'!B20="","",'申込一覧'!$C$11)</f>
      </c>
      <c r="F2">
        <f>IF('申込一覧'!B20="","",'申込一覧'!$F$11)</f>
      </c>
      <c r="G2">
        <f>IF('申込一覧'!B20="","",0)</f>
      </c>
      <c r="H2">
        <f>IF('申込一覧'!B20="","",0)</f>
      </c>
      <c r="I2">
        <f>IF('申込一覧'!B20="","",'申込一覧'!B20)</f>
      </c>
      <c r="J2">
        <f>IF('申込一覧'!H20="","",INDEX('名前'!$R$4:$R$64,MATCH('申込一覧'!H20,'名前'!$S$4:$S$64,0))&amp;" "&amp;IF('申込一覧'!O20=1,RIGHTB(10000000+'申込一覧'!I20,7),IF('申込一覧'!O20=2,RIGHTB(100000+'申込一覧'!I20,5),"")))</f>
      </c>
      <c r="K2">
        <f>IF('申込一覧'!J20="","",INDEX('名前'!$R$4:$R$64,MATCH('申込一覧'!J20,'名前'!$S$4:$S$64,0))&amp;" "&amp;IF('申込一覧'!P20=1,RIGHTB(10000000+'申込一覧'!K20,7),IF('申込一覧'!P20=2,RIGHTB(100000+'申込一覧'!K20,5),"")))</f>
      </c>
      <c r="L2">
        <f>IF('申込一覧'!L20="","",INDEX('名前'!$R$4:$R$64,MATCH('申込一覧'!L20,'名前'!$S$4:$S$64,0))&amp;" "&amp;IF('申込一覧'!Q20=1,RIGHTB(10000000+'申込一覧'!M20,7),IF('申込一覧'!Q20=2,RIGHTB(100000+'申込一覧'!M20,5),"")))</f>
      </c>
      <c r="M2">
        <f>IF(A2="","",D2*10000+I2)</f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2"/>
  <sheetViews>
    <sheetView zoomScalePageLayoutView="0" workbookViewId="0" topLeftCell="A1">
      <selection activeCell="R18" sqref="R18"/>
    </sheetView>
  </sheetViews>
  <sheetFormatPr defaultColWidth="9.140625" defaultRowHeight="15"/>
  <cols>
    <col min="1" max="1" width="11.8515625" style="32" bestFit="1" customWidth="1"/>
    <col min="2" max="2" width="10.421875" style="32" bestFit="1" customWidth="1"/>
    <col min="3" max="3" width="3.57421875" style="32" bestFit="1" customWidth="1"/>
    <col min="4" max="4" width="10.421875" style="32" bestFit="1" customWidth="1"/>
    <col min="5" max="5" width="3.7109375" style="32" bestFit="1" customWidth="1"/>
    <col min="6" max="6" width="6.421875" style="32" bestFit="1" customWidth="1"/>
    <col min="7" max="12" width="10.421875" style="32" bestFit="1" customWidth="1"/>
    <col min="13" max="16384" width="9.00390625" style="32" customWidth="1"/>
  </cols>
  <sheetData>
    <row r="1" spans="2:12" ht="13.5">
      <c r="B1" s="32" t="s">
        <v>131</v>
      </c>
      <c r="C1" s="32" t="s">
        <v>139</v>
      </c>
      <c r="D1" s="32" t="s">
        <v>132</v>
      </c>
      <c r="E1" s="32" t="s">
        <v>133</v>
      </c>
      <c r="F1" s="32" t="s">
        <v>143</v>
      </c>
      <c r="G1" s="32" t="s">
        <v>140</v>
      </c>
      <c r="H1" s="32" t="s">
        <v>141</v>
      </c>
      <c r="I1" s="32" t="s">
        <v>142</v>
      </c>
      <c r="J1" s="32" t="s">
        <v>144</v>
      </c>
      <c r="K1" s="32" t="s">
        <v>145</v>
      </c>
      <c r="L1" s="32" t="s">
        <v>146</v>
      </c>
    </row>
    <row r="2" spans="1:12" ht="13.5">
      <c r="A2" s="32">
        <f>IF(リレー!A12="","",リレー!A12)</f>
      </c>
      <c r="B2" s="32">
        <f>IF(リレー!A12="","",'申込一覧'!$F$11)&amp;IF(リレー!B12="","",リレー!B12)</f>
      </c>
      <c r="D2" s="32">
        <f>IF(リレー!A11="","",'申込一覧'!$F$11)&amp;IF(リレー!B12="","",リレー!B12)</f>
      </c>
      <c r="F2" s="32">
        <f>IF(リレー!C12="","",リレー!C12)</f>
      </c>
      <c r="G2" s="32">
        <f>IF(リレー!K13="","",(INDEX('競技者'!$A$2:$A$90,MATCH(リレー!K13,'競技者'!$M$2:$M$90,0))))</f>
      </c>
      <c r="H2" s="32">
        <f>IF(リレー!L13="","",(INDEX('競技者'!$A$2:$A$90,MATCH(リレー!L13,'競技者'!$M$2:$M$90,0))))</f>
      </c>
      <c r="I2" s="32">
        <f>IF(リレー!M13="","",(INDEX('競技者'!$A$2:$A$90,MATCH(リレー!M13,'競技者'!$M$2:$M$90,0))))</f>
      </c>
      <c r="J2" s="32">
        <f>IF(リレー!N13="","",(INDEX('競技者'!$A$2:$A$90,MATCH(リレー!N13,'競技者'!$M$2:$M$90,0))))</f>
      </c>
      <c r="K2" s="32">
        <f>IF(リレー!O13="","",(INDEX('競技者'!$A$2:$A$90,MATCH(リレー!O13,'競技者'!$M$2:$M$90,0))))</f>
      </c>
      <c r="L2" s="32">
        <f>IF(リレー!P13="","",(INDEX('競技者'!$A$2:$A$90,MATCH(リレー!P13,'競技者'!$M$2:$M$90,0))))</f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2:X64"/>
  <sheetViews>
    <sheetView zoomScalePageLayoutView="0" workbookViewId="0" topLeftCell="D9">
      <selection activeCell="R18" sqref="R18"/>
    </sheetView>
  </sheetViews>
  <sheetFormatPr defaultColWidth="9.140625" defaultRowHeight="15"/>
  <cols>
    <col min="1" max="2" width="9.00390625" style="93" customWidth="1"/>
    <col min="3" max="3" width="4.7109375" style="93" customWidth="1"/>
    <col min="4" max="4" width="18.421875" style="93" bestFit="1" customWidth="1"/>
    <col min="5" max="5" width="3.421875" style="93" customWidth="1"/>
    <col min="6" max="6" width="11.140625" style="93" bestFit="1" customWidth="1"/>
    <col min="7" max="7" width="11.421875" style="93" customWidth="1"/>
    <col min="8" max="8" width="5.00390625" style="93" customWidth="1"/>
    <col min="9" max="10" width="9.00390625" style="93" customWidth="1"/>
    <col min="11" max="11" width="3.7109375" style="93" customWidth="1"/>
    <col min="12" max="12" width="9.00390625" style="93" customWidth="1"/>
    <col min="13" max="13" width="12.421875" style="93" customWidth="1"/>
    <col min="14" max="14" width="5.421875" style="93" customWidth="1"/>
    <col min="15" max="16" width="9.00390625" style="93" customWidth="1"/>
    <col min="17" max="17" width="5.421875" style="93" customWidth="1"/>
    <col min="18" max="18" width="9.00390625" style="97" customWidth="1"/>
    <col min="19" max="19" width="15.00390625" style="95" bestFit="1" customWidth="1"/>
    <col min="20" max="16384" width="9.00390625" style="93" customWidth="1"/>
  </cols>
  <sheetData>
    <row r="2" spans="7:16" ht="13.5">
      <c r="G2" s="93" t="s">
        <v>58</v>
      </c>
      <c r="J2" s="93" t="s">
        <v>91</v>
      </c>
      <c r="M2" s="93" t="s">
        <v>230</v>
      </c>
      <c r="P2" s="93" t="s">
        <v>251</v>
      </c>
    </row>
    <row r="3" spans="1:23" ht="13.5">
      <c r="A3" s="50" t="s">
        <v>9</v>
      </c>
      <c r="B3" s="50" t="s">
        <v>10</v>
      </c>
      <c r="C3" s="92"/>
      <c r="D3" s="93" t="s">
        <v>2</v>
      </c>
      <c r="V3" s="50" t="s">
        <v>9</v>
      </c>
      <c r="W3" s="50" t="s">
        <v>10</v>
      </c>
    </row>
    <row r="4" spans="2:22" ht="13.5">
      <c r="B4" s="50"/>
      <c r="D4" s="93">
        <v>1</v>
      </c>
      <c r="F4" s="7" t="s">
        <v>63</v>
      </c>
      <c r="G4" s="7" t="s">
        <v>288</v>
      </c>
      <c r="I4" s="7" t="s">
        <v>63</v>
      </c>
      <c r="J4" s="7" t="s">
        <v>271</v>
      </c>
      <c r="L4" s="94" t="s">
        <v>231</v>
      </c>
      <c r="M4" s="93" t="s">
        <v>259</v>
      </c>
      <c r="O4" s="94" t="s">
        <v>252</v>
      </c>
      <c r="P4" s="93" t="s">
        <v>318</v>
      </c>
      <c r="R4" s="7" t="s">
        <v>320</v>
      </c>
      <c r="S4" s="96" t="s">
        <v>288</v>
      </c>
      <c r="T4" s="93">
        <v>1</v>
      </c>
      <c r="V4" s="50"/>
    </row>
    <row r="5" spans="1:24" ht="13.5">
      <c r="A5" s="52">
        <v>37</v>
      </c>
      <c r="B5" s="50" t="s">
        <v>54</v>
      </c>
      <c r="D5" s="93">
        <v>2</v>
      </c>
      <c r="F5" s="7" t="s">
        <v>64</v>
      </c>
      <c r="G5" s="7" t="s">
        <v>289</v>
      </c>
      <c r="I5" s="7" t="s">
        <v>64</v>
      </c>
      <c r="J5" s="7" t="s">
        <v>272</v>
      </c>
      <c r="L5" s="94" t="s">
        <v>232</v>
      </c>
      <c r="M5" s="93" t="s">
        <v>260</v>
      </c>
      <c r="O5" s="94"/>
      <c r="R5" s="7" t="s">
        <v>64</v>
      </c>
      <c r="S5" s="96" t="s">
        <v>289</v>
      </c>
      <c r="T5" s="93">
        <v>1</v>
      </c>
      <c r="V5" s="52">
        <v>136</v>
      </c>
      <c r="W5" s="50" t="s">
        <v>199</v>
      </c>
      <c r="X5" s="94"/>
    </row>
    <row r="6" spans="1:24" ht="13.5">
      <c r="A6" s="52">
        <v>36</v>
      </c>
      <c r="B6" s="50" t="s">
        <v>55</v>
      </c>
      <c r="F6" s="7" t="s">
        <v>65</v>
      </c>
      <c r="G6" s="7" t="s">
        <v>290</v>
      </c>
      <c r="I6" s="7" t="s">
        <v>65</v>
      </c>
      <c r="J6" s="7" t="s">
        <v>273</v>
      </c>
      <c r="L6" s="94" t="s">
        <v>233</v>
      </c>
      <c r="M6" s="93" t="s">
        <v>261</v>
      </c>
      <c r="O6" s="94"/>
      <c r="P6" s="93" t="s">
        <v>253</v>
      </c>
      <c r="R6" s="7" t="s">
        <v>65</v>
      </c>
      <c r="S6" s="96" t="s">
        <v>290</v>
      </c>
      <c r="T6" s="93">
        <v>1</v>
      </c>
      <c r="V6" s="52">
        <v>137</v>
      </c>
      <c r="W6" s="50" t="s">
        <v>198</v>
      </c>
      <c r="X6" s="94"/>
    </row>
    <row r="7" spans="1:24" ht="13.5">
      <c r="A7" s="52">
        <v>38</v>
      </c>
      <c r="B7" s="50" t="s">
        <v>56</v>
      </c>
      <c r="F7" s="7" t="s">
        <v>66</v>
      </c>
      <c r="G7" s="7" t="s">
        <v>291</v>
      </c>
      <c r="I7" s="7" t="s">
        <v>66</v>
      </c>
      <c r="J7" s="7" t="s">
        <v>274</v>
      </c>
      <c r="L7" s="94" t="s">
        <v>234</v>
      </c>
      <c r="M7" s="93" t="s">
        <v>262</v>
      </c>
      <c r="R7" s="7" t="s">
        <v>66</v>
      </c>
      <c r="S7" s="96" t="s">
        <v>291</v>
      </c>
      <c r="T7" s="93">
        <v>1</v>
      </c>
      <c r="V7" s="52">
        <v>138</v>
      </c>
      <c r="W7" s="50" t="s">
        <v>200</v>
      </c>
      <c r="X7" s="94"/>
    </row>
    <row r="8" spans="1:24" ht="13.5">
      <c r="A8" s="52">
        <v>39</v>
      </c>
      <c r="B8" s="50" t="s">
        <v>57</v>
      </c>
      <c r="D8" s="93" t="s">
        <v>254</v>
      </c>
      <c r="F8" s="7" t="s">
        <v>67</v>
      </c>
      <c r="G8" s="7" t="s">
        <v>292</v>
      </c>
      <c r="I8" s="7" t="s">
        <v>67</v>
      </c>
      <c r="J8" s="7" t="s">
        <v>275</v>
      </c>
      <c r="L8" s="94" t="s">
        <v>235</v>
      </c>
      <c r="M8" s="93" t="s">
        <v>263</v>
      </c>
      <c r="O8" s="94" t="s">
        <v>252</v>
      </c>
      <c r="P8" s="93" t="s">
        <v>319</v>
      </c>
      <c r="R8" s="7" t="s">
        <v>67</v>
      </c>
      <c r="S8" s="96" t="s">
        <v>292</v>
      </c>
      <c r="T8" s="93">
        <v>1</v>
      </c>
      <c r="V8" s="52">
        <v>139</v>
      </c>
      <c r="W8" s="50" t="s">
        <v>201</v>
      </c>
      <c r="X8" s="94"/>
    </row>
    <row r="9" spans="1:24" ht="13.5">
      <c r="A9" s="52"/>
      <c r="B9" s="50"/>
      <c r="D9" s="93" t="s">
        <v>255</v>
      </c>
      <c r="F9" s="7" t="s">
        <v>69</v>
      </c>
      <c r="G9" s="7" t="s">
        <v>293</v>
      </c>
      <c r="I9" s="7" t="s">
        <v>68</v>
      </c>
      <c r="J9" s="7" t="s">
        <v>276</v>
      </c>
      <c r="L9" s="94" t="s">
        <v>236</v>
      </c>
      <c r="M9" s="93" t="s">
        <v>264</v>
      </c>
      <c r="R9" s="7" t="s">
        <v>69</v>
      </c>
      <c r="S9" s="96" t="s">
        <v>293</v>
      </c>
      <c r="T9" s="93">
        <v>1</v>
      </c>
      <c r="V9" s="52"/>
      <c r="W9" s="50"/>
      <c r="X9" s="94"/>
    </row>
    <row r="10" spans="1:24" ht="13.5">
      <c r="A10" s="51">
        <v>1</v>
      </c>
      <c r="B10" s="50" t="s">
        <v>11</v>
      </c>
      <c r="D10" s="93" t="s">
        <v>105</v>
      </c>
      <c r="F10" s="7" t="s">
        <v>70</v>
      </c>
      <c r="G10" s="7" t="s">
        <v>294</v>
      </c>
      <c r="I10" s="7" t="s">
        <v>72</v>
      </c>
      <c r="J10" s="7" t="s">
        <v>277</v>
      </c>
      <c r="L10" s="94" t="s">
        <v>237</v>
      </c>
      <c r="M10" s="93" t="s">
        <v>265</v>
      </c>
      <c r="R10" s="7" t="s">
        <v>70</v>
      </c>
      <c r="S10" s="96" t="s">
        <v>294</v>
      </c>
      <c r="T10" s="93">
        <v>1</v>
      </c>
      <c r="V10" s="51">
        <v>101</v>
      </c>
      <c r="W10" s="50" t="s">
        <v>11</v>
      </c>
      <c r="X10" s="94"/>
    </row>
    <row r="11" spans="1:24" ht="13.5">
      <c r="A11" s="51">
        <v>2</v>
      </c>
      <c r="B11" s="50" t="s">
        <v>12</v>
      </c>
      <c r="D11" s="93" t="s">
        <v>256</v>
      </c>
      <c r="F11" s="7" t="s">
        <v>71</v>
      </c>
      <c r="G11" s="7" t="s">
        <v>295</v>
      </c>
      <c r="I11" s="7" t="s">
        <v>73</v>
      </c>
      <c r="J11" s="7" t="s">
        <v>278</v>
      </c>
      <c r="L11" s="94" t="s">
        <v>238</v>
      </c>
      <c r="M11" s="93" t="s">
        <v>266</v>
      </c>
      <c r="R11" s="7" t="s">
        <v>71</v>
      </c>
      <c r="S11" s="96" t="s">
        <v>295</v>
      </c>
      <c r="T11" s="93">
        <v>1</v>
      </c>
      <c r="V11" s="51">
        <v>102</v>
      </c>
      <c r="W11" s="50" t="s">
        <v>166</v>
      </c>
      <c r="X11" s="94"/>
    </row>
    <row r="12" spans="1:24" ht="13.5">
      <c r="A12" s="51">
        <v>3</v>
      </c>
      <c r="B12" s="50" t="s">
        <v>13</v>
      </c>
      <c r="F12" s="7" t="s">
        <v>74</v>
      </c>
      <c r="G12" s="7" t="s">
        <v>308</v>
      </c>
      <c r="I12" s="7" t="s">
        <v>75</v>
      </c>
      <c r="J12" s="7" t="s">
        <v>279</v>
      </c>
      <c r="L12" s="94" t="s">
        <v>239</v>
      </c>
      <c r="M12" s="93" t="s">
        <v>267</v>
      </c>
      <c r="R12" s="7" t="s">
        <v>74</v>
      </c>
      <c r="S12" s="96" t="s">
        <v>308</v>
      </c>
      <c r="T12" s="93">
        <v>1</v>
      </c>
      <c r="V12" s="51">
        <v>103</v>
      </c>
      <c r="W12" s="50" t="s">
        <v>167</v>
      </c>
      <c r="X12" s="94"/>
    </row>
    <row r="13" spans="1:24" ht="13.5">
      <c r="A13" s="51">
        <v>4</v>
      </c>
      <c r="B13" s="50" t="s">
        <v>14</v>
      </c>
      <c r="D13" s="93" t="s">
        <v>257</v>
      </c>
      <c r="F13" s="7" t="s">
        <v>75</v>
      </c>
      <c r="G13" s="7" t="s">
        <v>296</v>
      </c>
      <c r="I13" s="7" t="s">
        <v>76</v>
      </c>
      <c r="J13" s="7" t="s">
        <v>280</v>
      </c>
      <c r="L13" s="94" t="s">
        <v>240</v>
      </c>
      <c r="M13" s="93" t="s">
        <v>268</v>
      </c>
      <c r="R13" s="7" t="s">
        <v>75</v>
      </c>
      <c r="S13" s="96" t="s">
        <v>296</v>
      </c>
      <c r="T13" s="93">
        <v>1</v>
      </c>
      <c r="V13" s="51">
        <v>104</v>
      </c>
      <c r="W13" s="50" t="s">
        <v>168</v>
      </c>
      <c r="X13" s="94"/>
    </row>
    <row r="14" spans="1:24" ht="13.5">
      <c r="A14" s="51">
        <v>5</v>
      </c>
      <c r="B14" s="50" t="s">
        <v>15</v>
      </c>
      <c r="D14" s="93" t="s">
        <v>104</v>
      </c>
      <c r="F14" s="7" t="s">
        <v>76</v>
      </c>
      <c r="G14" s="7" t="s">
        <v>297</v>
      </c>
      <c r="I14" s="7" t="s">
        <v>77</v>
      </c>
      <c r="J14" s="7" t="s">
        <v>281</v>
      </c>
      <c r="L14" s="94" t="s">
        <v>241</v>
      </c>
      <c r="M14" s="93" t="s">
        <v>269</v>
      </c>
      <c r="R14" s="7" t="s">
        <v>76</v>
      </c>
      <c r="S14" s="96" t="s">
        <v>297</v>
      </c>
      <c r="T14" s="93">
        <v>2</v>
      </c>
      <c r="V14" s="51">
        <v>105</v>
      </c>
      <c r="W14" s="50" t="s">
        <v>169</v>
      </c>
      <c r="X14" s="94"/>
    </row>
    <row r="15" spans="1:24" ht="13.5">
      <c r="A15" s="51">
        <v>6</v>
      </c>
      <c r="B15" s="50" t="s">
        <v>16</v>
      </c>
      <c r="D15" s="93" t="s">
        <v>105</v>
      </c>
      <c r="F15" s="7" t="s">
        <v>77</v>
      </c>
      <c r="G15" s="7" t="s">
        <v>298</v>
      </c>
      <c r="I15" s="7" t="s">
        <v>78</v>
      </c>
      <c r="J15" s="7" t="s">
        <v>282</v>
      </c>
      <c r="L15" s="94" t="s">
        <v>242</v>
      </c>
      <c r="M15" s="93" t="s">
        <v>270</v>
      </c>
      <c r="R15" s="7" t="s">
        <v>77</v>
      </c>
      <c r="S15" s="96" t="s">
        <v>298</v>
      </c>
      <c r="T15" s="93">
        <v>2</v>
      </c>
      <c r="V15" s="51">
        <v>106</v>
      </c>
      <c r="W15" s="50" t="s">
        <v>170</v>
      </c>
      <c r="X15" s="94"/>
    </row>
    <row r="16" spans="1:24" ht="13.5">
      <c r="A16" s="51">
        <v>7</v>
      </c>
      <c r="B16" s="50" t="s">
        <v>17</v>
      </c>
      <c r="F16" s="7" t="s">
        <v>78</v>
      </c>
      <c r="G16" s="7" t="s">
        <v>299</v>
      </c>
      <c r="I16" s="7" t="s">
        <v>79</v>
      </c>
      <c r="J16" s="7" t="s">
        <v>283</v>
      </c>
      <c r="R16" s="7" t="s">
        <v>78</v>
      </c>
      <c r="S16" s="96" t="s">
        <v>299</v>
      </c>
      <c r="T16" s="93">
        <v>2</v>
      </c>
      <c r="V16" s="51">
        <v>107</v>
      </c>
      <c r="W16" s="50" t="s">
        <v>171</v>
      </c>
      <c r="X16" s="94"/>
    </row>
    <row r="17" spans="1:24" ht="13.5">
      <c r="A17" s="51">
        <v>8</v>
      </c>
      <c r="B17" s="50" t="s">
        <v>18</v>
      </c>
      <c r="D17" s="93" t="s">
        <v>258</v>
      </c>
      <c r="F17" s="7" t="s">
        <v>79</v>
      </c>
      <c r="G17" s="7" t="s">
        <v>300</v>
      </c>
      <c r="I17" s="7" t="s">
        <v>82</v>
      </c>
      <c r="J17" s="7" t="s">
        <v>284</v>
      </c>
      <c r="R17" s="7" t="s">
        <v>79</v>
      </c>
      <c r="S17" s="96" t="s">
        <v>300</v>
      </c>
      <c r="T17" s="93">
        <v>2</v>
      </c>
      <c r="V17" s="51">
        <v>108</v>
      </c>
      <c r="W17" s="50" t="s">
        <v>172</v>
      </c>
      <c r="X17" s="94"/>
    </row>
    <row r="18" spans="1:24" ht="13.5">
      <c r="A18" s="51">
        <v>9</v>
      </c>
      <c r="B18" s="50" t="s">
        <v>19</v>
      </c>
      <c r="D18" s="93" t="s">
        <v>329</v>
      </c>
      <c r="F18" s="7" t="s">
        <v>80</v>
      </c>
      <c r="G18" s="7" t="s">
        <v>301</v>
      </c>
      <c r="I18" s="7" t="s">
        <v>85</v>
      </c>
      <c r="J18" s="7" t="s">
        <v>285</v>
      </c>
      <c r="M18" s="93" t="s">
        <v>243</v>
      </c>
      <c r="R18" s="7" t="s">
        <v>321</v>
      </c>
      <c r="S18" s="96" t="s">
        <v>301</v>
      </c>
      <c r="T18" s="93">
        <v>2</v>
      </c>
      <c r="V18" s="51">
        <v>109</v>
      </c>
      <c r="W18" s="50" t="s">
        <v>173</v>
      </c>
      <c r="X18" s="94"/>
    </row>
    <row r="19" spans="1:24" ht="13.5">
      <c r="A19" s="51">
        <v>10</v>
      </c>
      <c r="B19" s="50" t="s">
        <v>20</v>
      </c>
      <c r="F19" s="7" t="s">
        <v>81</v>
      </c>
      <c r="G19" s="7" t="s">
        <v>302</v>
      </c>
      <c r="I19" s="7" t="s">
        <v>88</v>
      </c>
      <c r="J19" s="7" t="s">
        <v>286</v>
      </c>
      <c r="R19" s="7" t="s">
        <v>322</v>
      </c>
      <c r="S19" s="96" t="s">
        <v>302</v>
      </c>
      <c r="T19" s="93">
        <v>2</v>
      </c>
      <c r="V19" s="51">
        <v>110</v>
      </c>
      <c r="W19" s="50" t="s">
        <v>174</v>
      </c>
      <c r="X19" s="94"/>
    </row>
    <row r="20" spans="1:24" ht="13.5">
      <c r="A20" s="51">
        <v>11</v>
      </c>
      <c r="B20" s="50" t="s">
        <v>21</v>
      </c>
      <c r="F20" s="7" t="s">
        <v>83</v>
      </c>
      <c r="G20" s="7" t="s">
        <v>303</v>
      </c>
      <c r="I20" s="7" t="s">
        <v>90</v>
      </c>
      <c r="J20" s="7" t="s">
        <v>287</v>
      </c>
      <c r="L20" s="94" t="s">
        <v>231</v>
      </c>
      <c r="M20" s="93" t="s">
        <v>309</v>
      </c>
      <c r="R20" s="7" t="s">
        <v>323</v>
      </c>
      <c r="S20" s="96" t="s">
        <v>303</v>
      </c>
      <c r="T20" s="93">
        <v>2</v>
      </c>
      <c r="V20" s="51">
        <v>111</v>
      </c>
      <c r="W20" s="50" t="s">
        <v>175</v>
      </c>
      <c r="X20" s="94"/>
    </row>
    <row r="21" spans="1:24" ht="13.5">
      <c r="A21" s="51">
        <v>12</v>
      </c>
      <c r="B21" s="50" t="s">
        <v>22</v>
      </c>
      <c r="D21" s="93" t="s">
        <v>127</v>
      </c>
      <c r="F21" s="7" t="s">
        <v>84</v>
      </c>
      <c r="G21" s="7" t="s">
        <v>304</v>
      </c>
      <c r="L21" s="94" t="s">
        <v>232</v>
      </c>
      <c r="M21" s="93" t="s">
        <v>310</v>
      </c>
      <c r="R21" s="7" t="s">
        <v>324</v>
      </c>
      <c r="S21" s="96" t="s">
        <v>304</v>
      </c>
      <c r="T21" s="93">
        <v>2</v>
      </c>
      <c r="V21" s="51">
        <v>112</v>
      </c>
      <c r="W21" s="50" t="s">
        <v>176</v>
      </c>
      <c r="X21" s="94"/>
    </row>
    <row r="22" spans="1:24" ht="13.5">
      <c r="A22" s="51">
        <v>13</v>
      </c>
      <c r="B22" s="50" t="s">
        <v>23</v>
      </c>
      <c r="D22" s="93" t="s">
        <v>117</v>
      </c>
      <c r="F22" s="7" t="s">
        <v>86</v>
      </c>
      <c r="G22" s="7" t="s">
        <v>305</v>
      </c>
      <c r="L22" s="94" t="s">
        <v>234</v>
      </c>
      <c r="M22" s="93" t="s">
        <v>311</v>
      </c>
      <c r="R22" s="7" t="s">
        <v>325</v>
      </c>
      <c r="S22" s="96" t="s">
        <v>305</v>
      </c>
      <c r="T22" s="93">
        <v>2</v>
      </c>
      <c r="V22" s="51">
        <v>113</v>
      </c>
      <c r="W22" s="50" t="s">
        <v>177</v>
      </c>
      <c r="X22" s="94"/>
    </row>
    <row r="23" spans="1:24" ht="13.5">
      <c r="A23" s="51">
        <v>14</v>
      </c>
      <c r="B23" s="50" t="s">
        <v>24</v>
      </c>
      <c r="D23" s="93" t="s">
        <v>118</v>
      </c>
      <c r="F23" s="7" t="s">
        <v>87</v>
      </c>
      <c r="G23" s="7" t="s">
        <v>306</v>
      </c>
      <c r="L23" s="94" t="s">
        <v>235</v>
      </c>
      <c r="M23" s="93" t="s">
        <v>312</v>
      </c>
      <c r="R23" s="7" t="s">
        <v>326</v>
      </c>
      <c r="S23" s="96" t="s">
        <v>306</v>
      </c>
      <c r="T23" s="93">
        <v>2</v>
      </c>
      <c r="V23" s="51">
        <v>114</v>
      </c>
      <c r="W23" s="50" t="s">
        <v>24</v>
      </c>
      <c r="X23" s="94"/>
    </row>
    <row r="24" spans="1:24" ht="13.5">
      <c r="A24" s="51">
        <v>15</v>
      </c>
      <c r="B24" s="50" t="s">
        <v>25</v>
      </c>
      <c r="D24" s="93" t="s">
        <v>119</v>
      </c>
      <c r="F24" s="7" t="s">
        <v>89</v>
      </c>
      <c r="G24" s="7" t="s">
        <v>307</v>
      </c>
      <c r="L24" s="94" t="s">
        <v>244</v>
      </c>
      <c r="M24" s="93" t="s">
        <v>313</v>
      </c>
      <c r="R24" s="7" t="s">
        <v>89</v>
      </c>
      <c r="S24" s="96" t="s">
        <v>307</v>
      </c>
      <c r="T24" s="93">
        <v>2</v>
      </c>
      <c r="V24" s="51">
        <v>115</v>
      </c>
      <c r="W24" s="50" t="s">
        <v>178</v>
      </c>
      <c r="X24" s="94"/>
    </row>
    <row r="25" spans="1:24" ht="13.5">
      <c r="A25" s="51">
        <v>16</v>
      </c>
      <c r="B25" s="50" t="s">
        <v>26</v>
      </c>
      <c r="D25" s="93" t="s">
        <v>120</v>
      </c>
      <c r="L25" s="94" t="s">
        <v>238</v>
      </c>
      <c r="M25" s="93" t="s">
        <v>314</v>
      </c>
      <c r="R25" s="7" t="s">
        <v>320</v>
      </c>
      <c r="S25" s="96" t="s">
        <v>271</v>
      </c>
      <c r="T25" s="93">
        <v>1</v>
      </c>
      <c r="V25" s="51">
        <v>116</v>
      </c>
      <c r="W25" s="50" t="s">
        <v>179</v>
      </c>
      <c r="X25" s="94"/>
    </row>
    <row r="26" spans="1:24" ht="13.5">
      <c r="A26" s="51">
        <v>17</v>
      </c>
      <c r="B26" s="50" t="s">
        <v>27</v>
      </c>
      <c r="D26" s="93" t="s">
        <v>121</v>
      </c>
      <c r="L26" s="94" t="s">
        <v>240</v>
      </c>
      <c r="M26" s="93" t="s">
        <v>315</v>
      </c>
      <c r="R26" s="7" t="s">
        <v>64</v>
      </c>
      <c r="S26" s="96" t="s">
        <v>272</v>
      </c>
      <c r="T26" s="93">
        <v>1</v>
      </c>
      <c r="V26" s="51">
        <v>117</v>
      </c>
      <c r="W26" s="50" t="s">
        <v>180</v>
      </c>
      <c r="X26" s="94"/>
    </row>
    <row r="27" spans="1:24" ht="13.5">
      <c r="A27" s="51">
        <v>18</v>
      </c>
      <c r="B27" s="50" t="s">
        <v>28</v>
      </c>
      <c r="D27" s="93" t="s">
        <v>122</v>
      </c>
      <c r="L27" s="94" t="s">
        <v>245</v>
      </c>
      <c r="M27" s="93" t="s">
        <v>316</v>
      </c>
      <c r="R27" s="7" t="s">
        <v>65</v>
      </c>
      <c r="S27" s="96" t="s">
        <v>273</v>
      </c>
      <c r="T27" s="93">
        <v>1</v>
      </c>
      <c r="V27" s="51">
        <v>118</v>
      </c>
      <c r="W27" s="50" t="s">
        <v>181</v>
      </c>
      <c r="X27" s="94"/>
    </row>
    <row r="28" spans="1:24" ht="13.5">
      <c r="A28" s="52">
        <v>19</v>
      </c>
      <c r="B28" s="50" t="s">
        <v>29</v>
      </c>
      <c r="D28" s="93" t="s">
        <v>123</v>
      </c>
      <c r="L28" s="94" t="s">
        <v>246</v>
      </c>
      <c r="M28" s="93" t="s">
        <v>317</v>
      </c>
      <c r="R28" s="7" t="s">
        <v>66</v>
      </c>
      <c r="S28" s="96" t="s">
        <v>274</v>
      </c>
      <c r="T28" s="93">
        <v>1</v>
      </c>
      <c r="V28" s="52">
        <v>119</v>
      </c>
      <c r="W28" s="50" t="s">
        <v>182</v>
      </c>
      <c r="X28" s="94"/>
    </row>
    <row r="29" spans="1:24" ht="13.5">
      <c r="A29" s="52">
        <v>20</v>
      </c>
      <c r="B29" s="50" t="s">
        <v>30</v>
      </c>
      <c r="D29" s="93" t="s">
        <v>124</v>
      </c>
      <c r="F29" s="93" t="s">
        <v>100</v>
      </c>
      <c r="G29" s="93" t="s">
        <v>128</v>
      </c>
      <c r="H29" s="93" t="s">
        <v>116</v>
      </c>
      <c r="R29" s="7" t="s">
        <v>67</v>
      </c>
      <c r="S29" s="96" t="s">
        <v>275</v>
      </c>
      <c r="T29" s="93">
        <v>1</v>
      </c>
      <c r="V29" s="52">
        <v>120</v>
      </c>
      <c r="W29" s="50" t="s">
        <v>183</v>
      </c>
      <c r="X29" s="94"/>
    </row>
    <row r="30" spans="1:24" ht="13.5">
      <c r="A30" s="52">
        <v>21</v>
      </c>
      <c r="B30" s="50" t="s">
        <v>31</v>
      </c>
      <c r="D30" s="93" t="s">
        <v>125</v>
      </c>
      <c r="F30" s="93" t="s">
        <v>101</v>
      </c>
      <c r="G30" s="93">
        <v>1200</v>
      </c>
      <c r="H30" s="93">
        <v>1200</v>
      </c>
      <c r="I30" s="93">
        <v>1</v>
      </c>
      <c r="R30" s="7" t="s">
        <v>68</v>
      </c>
      <c r="S30" s="96" t="s">
        <v>276</v>
      </c>
      <c r="T30" s="93">
        <v>1</v>
      </c>
      <c r="V30" s="52">
        <v>121</v>
      </c>
      <c r="W30" s="50" t="s">
        <v>184</v>
      </c>
      <c r="X30" s="94"/>
    </row>
    <row r="31" spans="1:24" ht="13.5">
      <c r="A31" s="52">
        <v>22</v>
      </c>
      <c r="B31" s="50" t="s">
        <v>32</v>
      </c>
      <c r="D31" s="93" t="s">
        <v>126</v>
      </c>
      <c r="F31" s="93" t="s">
        <v>102</v>
      </c>
      <c r="G31" s="93">
        <v>900</v>
      </c>
      <c r="H31" s="93">
        <v>1200</v>
      </c>
      <c r="I31" s="93">
        <v>1</v>
      </c>
      <c r="R31" s="7" t="s">
        <v>72</v>
      </c>
      <c r="S31" s="96" t="s">
        <v>277</v>
      </c>
      <c r="T31" s="93">
        <v>1</v>
      </c>
      <c r="V31" s="52">
        <v>122</v>
      </c>
      <c r="W31" s="50" t="s">
        <v>185</v>
      </c>
      <c r="X31" s="94"/>
    </row>
    <row r="32" spans="1:24" ht="13.5">
      <c r="A32" s="52">
        <v>23</v>
      </c>
      <c r="B32" s="50" t="s">
        <v>33</v>
      </c>
      <c r="F32" s="93" t="s">
        <v>247</v>
      </c>
      <c r="G32" s="93">
        <v>700</v>
      </c>
      <c r="H32" s="93">
        <v>1200</v>
      </c>
      <c r="I32" s="93">
        <v>2</v>
      </c>
      <c r="R32" s="7" t="s">
        <v>73</v>
      </c>
      <c r="S32" s="96" t="s">
        <v>278</v>
      </c>
      <c r="T32" s="93">
        <v>1</v>
      </c>
      <c r="V32" s="52">
        <v>123</v>
      </c>
      <c r="W32" s="50" t="s">
        <v>186</v>
      </c>
      <c r="X32" s="94"/>
    </row>
    <row r="33" spans="1:24" ht="13.5">
      <c r="A33" s="52">
        <v>24</v>
      </c>
      <c r="B33" s="50" t="s">
        <v>34</v>
      </c>
      <c r="F33" s="93" t="s">
        <v>248</v>
      </c>
      <c r="G33" s="93">
        <v>500</v>
      </c>
      <c r="H33" s="93">
        <v>1200</v>
      </c>
      <c r="I33" s="93">
        <v>3</v>
      </c>
      <c r="R33" s="7" t="s">
        <v>75</v>
      </c>
      <c r="S33" s="96" t="s">
        <v>279</v>
      </c>
      <c r="T33" s="93">
        <v>1</v>
      </c>
      <c r="V33" s="52">
        <v>124</v>
      </c>
      <c r="W33" s="50" t="s">
        <v>187</v>
      </c>
      <c r="X33" s="94"/>
    </row>
    <row r="34" spans="1:24" ht="13.5">
      <c r="A34" s="52">
        <v>25</v>
      </c>
      <c r="B34" s="50" t="s">
        <v>35</v>
      </c>
      <c r="F34" s="93" t="s">
        <v>130</v>
      </c>
      <c r="G34" s="93">
        <v>2100</v>
      </c>
      <c r="H34" s="93">
        <v>2200</v>
      </c>
      <c r="I34" s="93">
        <v>1</v>
      </c>
      <c r="R34" s="7" t="s">
        <v>76</v>
      </c>
      <c r="S34" s="96" t="s">
        <v>280</v>
      </c>
      <c r="T34" s="93">
        <v>2</v>
      </c>
      <c r="V34" s="52">
        <v>125</v>
      </c>
      <c r="W34" s="50" t="s">
        <v>188</v>
      </c>
      <c r="X34" s="94"/>
    </row>
    <row r="35" spans="1:24" ht="13.5">
      <c r="A35" s="52">
        <v>26</v>
      </c>
      <c r="B35" s="50" t="s">
        <v>36</v>
      </c>
      <c r="F35" s="93" t="s">
        <v>129</v>
      </c>
      <c r="G35" s="93">
        <v>1600</v>
      </c>
      <c r="H35" s="93">
        <v>2200</v>
      </c>
      <c r="I35" s="93">
        <v>1</v>
      </c>
      <c r="R35" s="7" t="s">
        <v>77</v>
      </c>
      <c r="S35" s="96" t="s">
        <v>281</v>
      </c>
      <c r="T35" s="93">
        <v>2</v>
      </c>
      <c r="V35" s="52">
        <v>126</v>
      </c>
      <c r="W35" s="50" t="s">
        <v>189</v>
      </c>
      <c r="X35" s="94"/>
    </row>
    <row r="36" spans="1:24" ht="13.5">
      <c r="A36" s="52">
        <v>27</v>
      </c>
      <c r="B36" s="50" t="s">
        <v>37</v>
      </c>
      <c r="F36" s="93" t="s">
        <v>249</v>
      </c>
      <c r="G36" s="93">
        <v>1100</v>
      </c>
      <c r="H36" s="93">
        <v>2200</v>
      </c>
      <c r="I36" s="93">
        <v>2</v>
      </c>
      <c r="R36" s="7" t="s">
        <v>78</v>
      </c>
      <c r="S36" s="96" t="s">
        <v>282</v>
      </c>
      <c r="T36" s="93">
        <v>2</v>
      </c>
      <c r="V36" s="52">
        <v>127</v>
      </c>
      <c r="W36" s="50" t="s">
        <v>190</v>
      </c>
      <c r="X36" s="94"/>
    </row>
    <row r="37" spans="1:24" ht="13.5">
      <c r="A37" s="52">
        <v>28</v>
      </c>
      <c r="B37" s="50" t="s">
        <v>38</v>
      </c>
      <c r="F37" s="93" t="s">
        <v>250</v>
      </c>
      <c r="G37" s="93">
        <v>700</v>
      </c>
      <c r="H37" s="93">
        <v>2200</v>
      </c>
      <c r="I37" s="93">
        <v>3</v>
      </c>
      <c r="R37" s="7" t="s">
        <v>79</v>
      </c>
      <c r="S37" s="96" t="s">
        <v>283</v>
      </c>
      <c r="T37" s="93">
        <v>2</v>
      </c>
      <c r="V37" s="52">
        <v>128</v>
      </c>
      <c r="W37" s="50" t="s">
        <v>191</v>
      </c>
      <c r="X37" s="94"/>
    </row>
    <row r="38" spans="1:24" ht="13.5">
      <c r="A38" s="52">
        <v>29</v>
      </c>
      <c r="B38" s="50" t="s">
        <v>39</v>
      </c>
      <c r="R38" s="7" t="s">
        <v>327</v>
      </c>
      <c r="S38" s="96" t="s">
        <v>284</v>
      </c>
      <c r="T38" s="93">
        <v>2</v>
      </c>
      <c r="V38" s="52">
        <v>129</v>
      </c>
      <c r="W38" s="50" t="s">
        <v>192</v>
      </c>
      <c r="X38" s="94"/>
    </row>
    <row r="39" spans="1:24" ht="13.5">
      <c r="A39" s="52">
        <v>30</v>
      </c>
      <c r="B39" s="50" t="s">
        <v>40</v>
      </c>
      <c r="R39" s="7" t="s">
        <v>85</v>
      </c>
      <c r="S39" s="96" t="s">
        <v>285</v>
      </c>
      <c r="T39" s="93">
        <v>2</v>
      </c>
      <c r="V39" s="52">
        <v>130</v>
      </c>
      <c r="W39" s="50" t="s">
        <v>40</v>
      </c>
      <c r="X39" s="94"/>
    </row>
    <row r="40" spans="1:24" ht="13.5">
      <c r="A40" s="52">
        <v>31</v>
      </c>
      <c r="B40" s="50" t="s">
        <v>41</v>
      </c>
      <c r="R40" s="7" t="s">
        <v>328</v>
      </c>
      <c r="S40" s="96" t="s">
        <v>286</v>
      </c>
      <c r="T40" s="93">
        <v>2</v>
      </c>
      <c r="V40" s="52">
        <v>131</v>
      </c>
      <c r="W40" s="50" t="s">
        <v>193</v>
      </c>
      <c r="X40" s="94"/>
    </row>
    <row r="41" spans="1:24" ht="13.5">
      <c r="A41" s="52">
        <v>32</v>
      </c>
      <c r="B41" s="50" t="s">
        <v>42</v>
      </c>
      <c r="R41" s="7" t="s">
        <v>90</v>
      </c>
      <c r="S41" s="96" t="s">
        <v>287</v>
      </c>
      <c r="T41" s="93">
        <v>2</v>
      </c>
      <c r="V41" s="52">
        <v>132</v>
      </c>
      <c r="W41" s="50" t="s">
        <v>194</v>
      </c>
      <c r="X41" s="94"/>
    </row>
    <row r="42" spans="1:24" ht="13.5">
      <c r="A42" s="52">
        <v>33</v>
      </c>
      <c r="B42" s="50" t="s">
        <v>43</v>
      </c>
      <c r="R42" s="98" t="s">
        <v>231</v>
      </c>
      <c r="S42" s="95" t="s">
        <v>259</v>
      </c>
      <c r="T42" s="93">
        <v>1</v>
      </c>
      <c r="V42" s="52">
        <v>133</v>
      </c>
      <c r="W42" s="50" t="s">
        <v>195</v>
      </c>
      <c r="X42" s="94"/>
    </row>
    <row r="43" spans="1:24" ht="13.5">
      <c r="A43" s="52">
        <v>34</v>
      </c>
      <c r="B43" s="50" t="s">
        <v>44</v>
      </c>
      <c r="R43" s="98" t="s">
        <v>232</v>
      </c>
      <c r="S43" s="95" t="s">
        <v>260</v>
      </c>
      <c r="T43" s="93">
        <v>1</v>
      </c>
      <c r="V43" s="52">
        <v>134</v>
      </c>
      <c r="W43" s="50" t="s">
        <v>196</v>
      </c>
      <c r="X43" s="94"/>
    </row>
    <row r="44" spans="1:24" ht="13.5">
      <c r="A44" s="52">
        <v>35</v>
      </c>
      <c r="B44" s="50" t="s">
        <v>53</v>
      </c>
      <c r="R44" s="98" t="s">
        <v>233</v>
      </c>
      <c r="S44" s="95" t="s">
        <v>261</v>
      </c>
      <c r="T44" s="93">
        <v>1</v>
      </c>
      <c r="V44" s="52">
        <v>135</v>
      </c>
      <c r="W44" s="50" t="s">
        <v>197</v>
      </c>
      <c r="X44" s="94"/>
    </row>
    <row r="45" spans="1:24" ht="13.5">
      <c r="A45" s="52">
        <v>40</v>
      </c>
      <c r="B45" s="50" t="s">
        <v>45</v>
      </c>
      <c r="R45" s="98" t="s">
        <v>234</v>
      </c>
      <c r="S45" s="95" t="s">
        <v>262</v>
      </c>
      <c r="T45" s="93">
        <v>1</v>
      </c>
      <c r="V45" s="52">
        <v>140</v>
      </c>
      <c r="W45" s="50" t="s">
        <v>202</v>
      </c>
      <c r="X45" s="94"/>
    </row>
    <row r="46" spans="1:24" ht="13.5">
      <c r="A46" s="52">
        <v>41</v>
      </c>
      <c r="B46" s="50" t="s">
        <v>46</v>
      </c>
      <c r="R46" s="98" t="s">
        <v>235</v>
      </c>
      <c r="S46" s="95" t="s">
        <v>263</v>
      </c>
      <c r="T46" s="93">
        <v>1</v>
      </c>
      <c r="V46" s="52">
        <v>141</v>
      </c>
      <c r="W46" s="50" t="s">
        <v>203</v>
      </c>
      <c r="X46" s="94"/>
    </row>
    <row r="47" spans="1:24" ht="13.5">
      <c r="A47" s="52">
        <v>42</v>
      </c>
      <c r="B47" s="50" t="s">
        <v>47</v>
      </c>
      <c r="R47" s="98" t="s">
        <v>236</v>
      </c>
      <c r="S47" s="95" t="s">
        <v>264</v>
      </c>
      <c r="T47" s="93">
        <v>1</v>
      </c>
      <c r="V47" s="52">
        <v>142</v>
      </c>
      <c r="W47" s="50" t="s">
        <v>204</v>
      </c>
      <c r="X47" s="94"/>
    </row>
    <row r="48" spans="1:24" ht="13.5">
      <c r="A48" s="52">
        <v>43</v>
      </c>
      <c r="B48" s="50" t="s">
        <v>48</v>
      </c>
      <c r="R48" s="98" t="s">
        <v>237</v>
      </c>
      <c r="S48" s="95" t="s">
        <v>265</v>
      </c>
      <c r="T48" s="93">
        <v>1</v>
      </c>
      <c r="V48" s="52">
        <v>143</v>
      </c>
      <c r="W48" s="50" t="s">
        <v>205</v>
      </c>
      <c r="X48" s="94"/>
    </row>
    <row r="49" spans="1:24" ht="13.5">
      <c r="A49" s="52">
        <v>44</v>
      </c>
      <c r="B49" s="50" t="s">
        <v>49</v>
      </c>
      <c r="R49" s="98" t="s">
        <v>238</v>
      </c>
      <c r="S49" s="95" t="s">
        <v>266</v>
      </c>
      <c r="T49" s="93">
        <v>2</v>
      </c>
      <c r="V49" s="52">
        <v>144</v>
      </c>
      <c r="W49" s="50" t="s">
        <v>206</v>
      </c>
      <c r="X49" s="94"/>
    </row>
    <row r="50" spans="1:24" ht="13.5">
      <c r="A50" s="52">
        <v>45</v>
      </c>
      <c r="B50" s="50" t="s">
        <v>50</v>
      </c>
      <c r="R50" s="98" t="s">
        <v>239</v>
      </c>
      <c r="S50" s="95" t="s">
        <v>267</v>
      </c>
      <c r="T50" s="93">
        <v>2</v>
      </c>
      <c r="V50" s="52">
        <v>145</v>
      </c>
      <c r="W50" s="50" t="s">
        <v>207</v>
      </c>
      <c r="X50" s="94"/>
    </row>
    <row r="51" spans="1:24" ht="13.5">
      <c r="A51" s="52">
        <v>46</v>
      </c>
      <c r="B51" s="50" t="s">
        <v>51</v>
      </c>
      <c r="R51" s="98" t="s">
        <v>240</v>
      </c>
      <c r="S51" s="95" t="s">
        <v>268</v>
      </c>
      <c r="T51" s="93">
        <v>2</v>
      </c>
      <c r="V51" s="52">
        <v>146</v>
      </c>
      <c r="W51" s="50" t="s">
        <v>51</v>
      </c>
      <c r="X51" s="94"/>
    </row>
    <row r="52" spans="1:23" ht="13.5">
      <c r="A52" s="52">
        <v>47</v>
      </c>
      <c r="B52" s="50" t="s">
        <v>52</v>
      </c>
      <c r="R52" s="98" t="s">
        <v>241</v>
      </c>
      <c r="S52" s="95" t="s">
        <v>269</v>
      </c>
      <c r="T52" s="93">
        <v>2</v>
      </c>
      <c r="V52" s="52">
        <v>147</v>
      </c>
      <c r="W52" s="50" t="s">
        <v>208</v>
      </c>
    </row>
    <row r="53" spans="18:20" ht="13.5">
      <c r="R53" s="98" t="s">
        <v>242</v>
      </c>
      <c r="S53" s="95" t="s">
        <v>270</v>
      </c>
      <c r="T53" s="93">
        <v>2</v>
      </c>
    </row>
    <row r="54" spans="18:20" ht="13.5">
      <c r="R54" s="98" t="s">
        <v>231</v>
      </c>
      <c r="S54" s="95" t="s">
        <v>309</v>
      </c>
      <c r="T54" s="93">
        <v>1</v>
      </c>
    </row>
    <row r="55" spans="18:20" ht="13.5">
      <c r="R55" s="98" t="s">
        <v>232</v>
      </c>
      <c r="S55" s="95" t="s">
        <v>310</v>
      </c>
      <c r="T55" s="93">
        <v>1</v>
      </c>
    </row>
    <row r="56" spans="18:20" ht="13.5">
      <c r="R56" s="98" t="s">
        <v>234</v>
      </c>
      <c r="S56" s="95" t="s">
        <v>311</v>
      </c>
      <c r="T56" s="93">
        <v>1</v>
      </c>
    </row>
    <row r="57" spans="18:20" ht="13.5">
      <c r="R57" s="98" t="s">
        <v>235</v>
      </c>
      <c r="S57" s="95" t="s">
        <v>312</v>
      </c>
      <c r="T57" s="93">
        <v>1</v>
      </c>
    </row>
    <row r="58" spans="18:20" ht="13.5">
      <c r="R58" s="98" t="s">
        <v>244</v>
      </c>
      <c r="S58" s="95" t="s">
        <v>313</v>
      </c>
      <c r="T58" s="93">
        <v>1</v>
      </c>
    </row>
    <row r="59" spans="18:20" ht="13.5">
      <c r="R59" s="98" t="s">
        <v>238</v>
      </c>
      <c r="S59" s="95" t="s">
        <v>314</v>
      </c>
      <c r="T59" s="93">
        <v>2</v>
      </c>
    </row>
    <row r="60" spans="18:20" ht="13.5">
      <c r="R60" s="98" t="s">
        <v>240</v>
      </c>
      <c r="S60" s="95" t="s">
        <v>315</v>
      </c>
      <c r="T60" s="93">
        <v>2</v>
      </c>
    </row>
    <row r="61" spans="18:20" ht="13.5">
      <c r="R61" s="98" t="s">
        <v>245</v>
      </c>
      <c r="S61" s="95" t="s">
        <v>316</v>
      </c>
      <c r="T61" s="93">
        <v>2</v>
      </c>
    </row>
    <row r="62" spans="18:20" ht="13.5">
      <c r="R62" s="98" t="s">
        <v>246</v>
      </c>
      <c r="S62" s="95" t="s">
        <v>317</v>
      </c>
      <c r="T62" s="93">
        <v>2</v>
      </c>
    </row>
    <row r="63" spans="18:20" ht="13.5">
      <c r="R63" s="98" t="s">
        <v>252</v>
      </c>
      <c r="S63" s="95" t="s">
        <v>318</v>
      </c>
      <c r="T63" s="93">
        <v>1</v>
      </c>
    </row>
    <row r="64" spans="18:20" ht="13.5">
      <c r="R64" s="98" t="s">
        <v>252</v>
      </c>
      <c r="S64" s="95" t="s">
        <v>319</v>
      </c>
      <c r="T64" s="93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N3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19.140625" style="65" bestFit="1" customWidth="1"/>
    <col min="2" max="2" width="11.57421875" style="65" bestFit="1" customWidth="1"/>
    <col min="3" max="3" width="4.8515625" style="65" customWidth="1"/>
    <col min="4" max="5" width="5.421875" style="65" bestFit="1" customWidth="1"/>
    <col min="6" max="6" width="7.421875" style="65" bestFit="1" customWidth="1"/>
    <col min="7" max="7" width="6.57421875" style="65" bestFit="1" customWidth="1"/>
    <col min="8" max="8" width="7.421875" style="65" bestFit="1" customWidth="1"/>
    <col min="9" max="9" width="6.57421875" style="65" bestFit="1" customWidth="1"/>
    <col min="10" max="10" width="9.421875" style="65" bestFit="1" customWidth="1"/>
    <col min="11" max="11" width="6.57421875" style="65" bestFit="1" customWidth="1"/>
    <col min="12" max="12" width="9.421875" style="65" bestFit="1" customWidth="1"/>
    <col min="13" max="13" width="5.421875" style="65" bestFit="1" customWidth="1"/>
    <col min="14" max="14" width="8.7109375" style="65" bestFit="1" customWidth="1"/>
    <col min="15" max="16384" width="9.00390625" style="65" customWidth="1"/>
  </cols>
  <sheetData>
    <row r="1" spans="1:14" ht="14.25" customHeight="1">
      <c r="A1" s="168" t="s">
        <v>210</v>
      </c>
      <c r="B1" s="173" t="s">
        <v>100</v>
      </c>
      <c r="C1" s="174"/>
      <c r="D1" s="177" t="s">
        <v>93</v>
      </c>
      <c r="E1" s="174"/>
      <c r="F1" s="178" t="s">
        <v>211</v>
      </c>
      <c r="G1" s="179"/>
      <c r="H1" s="178" t="s">
        <v>212</v>
      </c>
      <c r="I1" s="179"/>
      <c r="J1" s="180" t="s">
        <v>213</v>
      </c>
      <c r="K1" s="181"/>
      <c r="L1" s="168" t="s">
        <v>214</v>
      </c>
      <c r="M1" s="168" t="s">
        <v>215</v>
      </c>
      <c r="N1" s="171" t="s">
        <v>216</v>
      </c>
    </row>
    <row r="2" spans="1:14" ht="15" thickBot="1">
      <c r="A2" s="170"/>
      <c r="B2" s="175"/>
      <c r="C2" s="176"/>
      <c r="D2" s="57" t="s">
        <v>58</v>
      </c>
      <c r="E2" s="58" t="s">
        <v>91</v>
      </c>
      <c r="F2" s="59" t="s">
        <v>217</v>
      </c>
      <c r="G2" s="60" t="s">
        <v>116</v>
      </c>
      <c r="H2" s="61" t="s">
        <v>217</v>
      </c>
      <c r="I2" s="62" t="s">
        <v>116</v>
      </c>
      <c r="J2" s="63" t="s">
        <v>218</v>
      </c>
      <c r="K2" s="64" t="s">
        <v>116</v>
      </c>
      <c r="L2" s="169"/>
      <c r="M2" s="170"/>
      <c r="N2" s="172"/>
    </row>
    <row r="3" spans="1:14" ht="31.5" customHeight="1">
      <c r="A3" s="66">
        <f>'申込一覧'!F11</f>
        <v>0</v>
      </c>
      <c r="B3" s="67">
        <f>IF('申込一覧'!K11="","",'申込一覧'!K11)</f>
      </c>
      <c r="C3" s="68">
        <f>IF(B3="","",INDEX('名前'!$I$30:$I$35,MATCH(B3,種別,0)))</f>
      </c>
      <c r="D3" s="69">
        <f>'申込一覧'!D14</f>
        <v>0</v>
      </c>
      <c r="E3" s="70">
        <f>'申込一覧'!G14</f>
        <v>0</v>
      </c>
      <c r="F3" s="71">
        <f>'申込一覧'!D15</f>
        <v>0</v>
      </c>
      <c r="G3" s="72">
        <f>'申込一覧'!D16</f>
        <v>0</v>
      </c>
      <c r="H3" s="73">
        <f>'申込一覧'!G15</f>
        <v>0</v>
      </c>
      <c r="I3" s="74">
        <f>'申込一覧'!G16</f>
        <v>0</v>
      </c>
      <c r="J3" s="75">
        <f>F3+H3</f>
        <v>0</v>
      </c>
      <c r="K3" s="76">
        <f>G3+I3</f>
        <v>0</v>
      </c>
      <c r="L3" s="77">
        <f>'申込一覧'!I17</f>
        <v>0</v>
      </c>
      <c r="M3" s="66"/>
      <c r="N3" s="66">
        <f>IF(L3="","",INT(L3/5000))</f>
        <v>0</v>
      </c>
    </row>
  </sheetData>
  <sheetProtection/>
  <mergeCells count="9">
    <mergeCell ref="L1:L2"/>
    <mergeCell ref="M1:M2"/>
    <mergeCell ref="N1:N2"/>
    <mergeCell ref="A1:A2"/>
    <mergeCell ref="B1:C2"/>
    <mergeCell ref="D1:E1"/>
    <mergeCell ref="F1:G1"/>
    <mergeCell ref="H1:I1"/>
    <mergeCell ref="J1:K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kawai-kenichi-1</dc:creator>
  <cp:keywords/>
  <dc:description/>
  <cp:lastModifiedBy>Sumitomo</cp:lastModifiedBy>
  <cp:lastPrinted>2019-03-23T03:44:10Z</cp:lastPrinted>
  <dcterms:created xsi:type="dcterms:W3CDTF">2010-11-15T02:46:27Z</dcterms:created>
  <dcterms:modified xsi:type="dcterms:W3CDTF">2020-03-25T12:34:02Z</dcterms:modified>
  <cp:category/>
  <cp:version/>
  <cp:contentType/>
  <cp:contentStatus/>
</cp:coreProperties>
</file>